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7" lowestEdited="5" rupBuild="16925"/>
  <workbookPr showInkAnnotation="0" codeName="ThisWorkbook" autoCompressPictures="0"/>
  <mc:AlternateContent xmlns:mc="http://schemas.openxmlformats.org/markup-compatibility/2006">
    <mc:Choice Requires="x15">
      <x15ac:absPath xmlns:x15ac="http://schemas.microsoft.com/office/spreadsheetml/2010/11/ac" url="C:\Users\user\Documents\GitHub\CienciasNaturales\fuentes\contenidos\grado11\guion04\"/>
    </mc:Choice>
  </mc:AlternateContent>
  <workbookProtection workbookAlgorithmName="SHA-512" workbookHashValue="hX79YNGfHMUCcosWMoH0GQuhNo2gkebFrfW3do2TOcvwqaujU9m0uwOL5UkRtWEspAy/ISD2JB8+jf057W9mVA==" workbookSaltValue="uRz/CDpmZ5ecKheoN1C0Jw==" workbookSpinCount="100000" lockStructure="1"/>
  <bookViews>
    <workbookView xWindow="0" yWindow="0" windowWidth="20490" windowHeight="7530" tabRatio="500"/>
  </bookViews>
  <sheets>
    <sheet name="Solicitud gráfica" sheetId="1" r:id="rId1"/>
    <sheet name="Ayuda" sheetId="2" r:id="rId2"/>
    <sheet name="Definición técnica de imagenes" sheetId="3" r:id="rId3"/>
  </sheets>
  <definedNames>
    <definedName name="Formato">'Solicitud gráfica'!$L$2:$L$3</definedName>
    <definedName name="Ubicación">'Solicitud gráfica'!$M$2:$M$6</definedName>
  </definedNames>
  <calcPr calcId="162913" concurrentCalc="0"/>
</workbook>
</file>

<file path=xl/calcChain.xml><?xml version="1.0" encoding="utf-8"?>
<calcChain xmlns="http://schemas.openxmlformats.org/spreadsheetml/2006/main">
  <c r="O13" i="1" l="1"/>
  <c r="O14" i="1"/>
  <c r="O15" i="1"/>
  <c r="O16" i="1"/>
  <c r="O17" i="1"/>
  <c r="O18" i="1"/>
  <c r="O19" i="1"/>
  <c r="O20" i="1"/>
  <c r="O21" i="1"/>
  <c r="O22" i="1"/>
  <c r="O23" i="1"/>
  <c r="O24" i="1"/>
  <c r="O12" i="1"/>
  <c r="O3" i="1"/>
  <c r="O4" i="1"/>
  <c r="O5" i="1"/>
  <c r="O6" i="1"/>
  <c r="O7" i="1"/>
  <c r="O8" i="1"/>
  <c r="O9" i="1"/>
  <c r="O10" i="1"/>
  <c r="O11" i="1"/>
  <c r="O2" i="1"/>
  <c r="I11" i="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F53" i="1"/>
  <c r="G53" i="1"/>
  <c r="I54" i="1"/>
  <c r="F54" i="1"/>
  <c r="G54" i="1"/>
  <c r="I55" i="1"/>
  <c r="H55" i="1"/>
  <c r="I56" i="1"/>
  <c r="F56" i="1"/>
  <c r="G56" i="1"/>
  <c r="I57" i="1"/>
  <c r="H57" i="1"/>
  <c r="I58" i="1"/>
  <c r="F58" i="1"/>
  <c r="G58" i="1"/>
  <c r="I59" i="1"/>
  <c r="H59" i="1"/>
  <c r="I60" i="1"/>
  <c r="F60" i="1"/>
  <c r="G60" i="1"/>
  <c r="I61" i="1"/>
  <c r="H61" i="1"/>
  <c r="I62" i="1"/>
  <c r="F62" i="1"/>
  <c r="G62" i="1"/>
  <c r="F63" i="1"/>
  <c r="G63" i="1"/>
  <c r="I63" i="1"/>
  <c r="H63" i="1"/>
  <c r="F64" i="1"/>
  <c r="G64" i="1"/>
  <c r="I64" i="1"/>
  <c r="H64" i="1"/>
  <c r="F65" i="1"/>
  <c r="G65" i="1"/>
  <c r="I65" i="1"/>
  <c r="H65" i="1"/>
  <c r="F66" i="1"/>
  <c r="G66" i="1"/>
  <c r="I66" i="1"/>
  <c r="H66" i="1"/>
  <c r="F67" i="1"/>
  <c r="G67" i="1"/>
  <c r="I67" i="1"/>
  <c r="H67" i="1"/>
  <c r="F68" i="1"/>
  <c r="G68" i="1"/>
  <c r="I68" i="1"/>
  <c r="H68" i="1"/>
  <c r="F69" i="1"/>
  <c r="G69" i="1"/>
  <c r="I69" i="1"/>
  <c r="H69" i="1"/>
  <c r="F70" i="1"/>
  <c r="G70" i="1"/>
  <c r="I70" i="1"/>
  <c r="H70" i="1"/>
  <c r="F71" i="1"/>
  <c r="G71" i="1"/>
  <c r="I71" i="1"/>
  <c r="H71" i="1"/>
  <c r="F72" i="1"/>
  <c r="G72" i="1"/>
  <c r="I72" i="1"/>
  <c r="H72" i="1"/>
  <c r="F73" i="1"/>
  <c r="G73" i="1"/>
  <c r="I73" i="1"/>
  <c r="H73" i="1"/>
  <c r="F74" i="1"/>
  <c r="G74" i="1"/>
  <c r="I74" i="1"/>
  <c r="H74" i="1"/>
  <c r="F75" i="1"/>
  <c r="G75" i="1"/>
  <c r="I75" i="1"/>
  <c r="H75" i="1"/>
  <c r="F76" i="1"/>
  <c r="G76" i="1"/>
  <c r="I76" i="1"/>
  <c r="H76" i="1"/>
  <c r="F77" i="1"/>
  <c r="G77" i="1"/>
  <c r="I77" i="1"/>
  <c r="H77" i="1"/>
  <c r="F78" i="1"/>
  <c r="G78" i="1"/>
  <c r="I78" i="1"/>
  <c r="H78" i="1"/>
  <c r="F79" i="1"/>
  <c r="G79" i="1"/>
  <c r="I79" i="1"/>
  <c r="H79" i="1"/>
  <c r="F80" i="1"/>
  <c r="G80" i="1"/>
  <c r="I80" i="1"/>
  <c r="H80" i="1"/>
  <c r="F81" i="1"/>
  <c r="G81" i="1"/>
  <c r="I81" i="1"/>
  <c r="H81" i="1"/>
  <c r="F82" i="1"/>
  <c r="G82" i="1"/>
  <c r="I82" i="1"/>
  <c r="H82" i="1"/>
  <c r="F83" i="1"/>
  <c r="G83" i="1"/>
  <c r="I83" i="1"/>
  <c r="H83" i="1"/>
  <c r="F84" i="1"/>
  <c r="G84" i="1"/>
  <c r="I84" i="1"/>
  <c r="H84" i="1"/>
  <c r="F85" i="1"/>
  <c r="G85" i="1"/>
  <c r="I85" i="1"/>
  <c r="H85" i="1"/>
  <c r="F86" i="1"/>
  <c r="G86" i="1"/>
  <c r="I86" i="1"/>
  <c r="H86" i="1"/>
  <c r="F87" i="1"/>
  <c r="G87" i="1"/>
  <c r="I87" i="1"/>
  <c r="H87" i="1"/>
  <c r="F88" i="1"/>
  <c r="G88" i="1"/>
  <c r="I88" i="1"/>
  <c r="H88" i="1"/>
  <c r="F89" i="1"/>
  <c r="G89" i="1"/>
  <c r="I89" i="1"/>
  <c r="H89" i="1"/>
  <c r="F90" i="1"/>
  <c r="G90" i="1"/>
  <c r="I90" i="1"/>
  <c r="H90" i="1"/>
  <c r="F91" i="1"/>
  <c r="G91" i="1"/>
  <c r="I91" i="1"/>
  <c r="H91" i="1"/>
  <c r="F92" i="1"/>
  <c r="G92" i="1"/>
  <c r="I92" i="1"/>
  <c r="H92" i="1"/>
  <c r="F93" i="1"/>
  <c r="G93" i="1"/>
  <c r="I93" i="1"/>
  <c r="H93" i="1"/>
  <c r="F94" i="1"/>
  <c r="G94" i="1"/>
  <c r="I94" i="1"/>
  <c r="H94" i="1"/>
  <c r="F95" i="1"/>
  <c r="G95" i="1"/>
  <c r="I95" i="1"/>
  <c r="H95" i="1"/>
  <c r="F96" i="1"/>
  <c r="G96" i="1"/>
  <c r="I96" i="1"/>
  <c r="H96" i="1"/>
  <c r="F97" i="1"/>
  <c r="G97" i="1"/>
  <c r="I97" i="1"/>
  <c r="H97" i="1"/>
  <c r="F98" i="1"/>
  <c r="G98" i="1"/>
  <c r="I98" i="1"/>
  <c r="H98" i="1"/>
  <c r="F99" i="1"/>
  <c r="G99" i="1"/>
  <c r="I99" i="1"/>
  <c r="H99" i="1"/>
  <c r="F100" i="1"/>
  <c r="G100" i="1"/>
  <c r="I100" i="1"/>
  <c r="H100" i="1"/>
  <c r="F101" i="1"/>
  <c r="G101" i="1"/>
  <c r="I101" i="1"/>
  <c r="H101" i="1"/>
  <c r="F102" i="1"/>
  <c r="G102" i="1"/>
  <c r="I102" i="1"/>
  <c r="H102" i="1"/>
  <c r="F103" i="1"/>
  <c r="G103" i="1"/>
  <c r="I103" i="1"/>
  <c r="H103" i="1"/>
  <c r="F104" i="1"/>
  <c r="G104" i="1"/>
  <c r="I104" i="1"/>
  <c r="H104" i="1"/>
  <c r="F105" i="1"/>
  <c r="G105" i="1"/>
  <c r="I105" i="1"/>
  <c r="H105" i="1"/>
  <c r="F106" i="1"/>
  <c r="G106" i="1"/>
  <c r="I106" i="1"/>
  <c r="H106" i="1"/>
  <c r="F107" i="1"/>
  <c r="G107" i="1"/>
  <c r="I107" i="1"/>
  <c r="H107" i="1"/>
  <c r="F108" i="1"/>
  <c r="G108" i="1"/>
  <c r="I108" i="1"/>
  <c r="H108" i="1"/>
  <c r="H56" i="1"/>
  <c r="H60" i="1"/>
  <c r="H62" i="1"/>
  <c r="H58" i="1"/>
  <c r="H54" i="1"/>
  <c r="F61" i="1"/>
  <c r="G61" i="1"/>
  <c r="F59" i="1"/>
  <c r="G59" i="1"/>
  <c r="F57" i="1"/>
  <c r="G57" i="1"/>
  <c r="F55" i="1"/>
  <c r="G55" i="1"/>
  <c r="H53" i="1"/>
  <c r="F52" i="1"/>
  <c r="G52" i="1"/>
  <c r="H52" i="1"/>
  <c r="F51" i="1"/>
  <c r="G51" i="1"/>
  <c r="H51" i="1"/>
  <c r="F50" i="1"/>
  <c r="G50" i="1"/>
  <c r="H50" i="1"/>
  <c r="F49" i="1"/>
  <c r="G49" i="1"/>
  <c r="H49" i="1"/>
  <c r="F48" i="1"/>
  <c r="G48" i="1"/>
  <c r="H48" i="1"/>
  <c r="F47" i="1"/>
  <c r="G47" i="1"/>
  <c r="H47" i="1"/>
  <c r="F46" i="1"/>
  <c r="G46" i="1"/>
  <c r="H46" i="1"/>
  <c r="F45" i="1"/>
  <c r="G45" i="1"/>
  <c r="H45" i="1"/>
  <c r="F44" i="1"/>
  <c r="G44" i="1"/>
  <c r="H44" i="1"/>
  <c r="F43" i="1"/>
  <c r="G43" i="1"/>
  <c r="H43" i="1"/>
  <c r="F42" i="1"/>
  <c r="G42" i="1"/>
  <c r="H42" i="1"/>
  <c r="F41" i="1"/>
  <c r="G41" i="1"/>
  <c r="H41" i="1"/>
  <c r="F40" i="1"/>
  <c r="G40" i="1"/>
  <c r="H40" i="1"/>
  <c r="F39" i="1"/>
  <c r="G39" i="1"/>
  <c r="H39" i="1"/>
  <c r="F38" i="1"/>
  <c r="G38" i="1"/>
  <c r="H38" i="1"/>
  <c r="F37" i="1"/>
  <c r="G37" i="1"/>
  <c r="H37" i="1"/>
  <c r="F36" i="1"/>
  <c r="G36" i="1"/>
  <c r="H36" i="1"/>
  <c r="A10" i="1"/>
  <c r="A11" i="1"/>
  <c r="A12" i="1"/>
  <c r="A13" i="1"/>
  <c r="A14" i="1"/>
  <c r="A15" i="1"/>
  <c r="A16" i="1"/>
  <c r="A17" i="1"/>
  <c r="A18" i="1"/>
  <c r="A19" i="1"/>
  <c r="A20" i="1"/>
  <c r="A21" i="1"/>
  <c r="A22" i="1"/>
  <c r="A23" i="1"/>
  <c r="A24" i="1"/>
  <c r="A25" i="1"/>
  <c r="A26" i="1"/>
  <c r="A27" i="1"/>
  <c r="A28" i="1"/>
  <c r="A29" i="1"/>
  <c r="A30" i="1"/>
  <c r="A31" i="1"/>
  <c r="A32" i="1"/>
  <c r="A33" i="1"/>
  <c r="A34" i="1"/>
  <c r="A35" i="1"/>
  <c r="F35" i="1"/>
  <c r="G35" i="1"/>
  <c r="H35" i="1"/>
  <c r="F34" i="1"/>
  <c r="G34" i="1"/>
  <c r="H34" i="1"/>
  <c r="F33" i="1"/>
  <c r="G33" i="1"/>
  <c r="H33" i="1"/>
  <c r="F32" i="1"/>
  <c r="G32" i="1"/>
  <c r="H32" i="1"/>
  <c r="F30" i="1"/>
  <c r="G30" i="1"/>
  <c r="H30" i="1"/>
  <c r="F29" i="1"/>
  <c r="G29" i="1"/>
  <c r="H29" i="1"/>
  <c r="F28" i="1"/>
  <c r="G28" i="1"/>
  <c r="H28" i="1"/>
  <c r="F27" i="1"/>
  <c r="G27" i="1"/>
  <c r="H27" i="1"/>
  <c r="K45" i="2"/>
  <c r="J21" i="2"/>
  <c r="I21" i="2"/>
  <c r="H21" i="2"/>
  <c r="D17" i="2"/>
  <c r="D18" i="2"/>
  <c r="D5" i="2"/>
  <c r="D7" i="2"/>
  <c r="C108" i="1"/>
  <c r="A108" i="1"/>
  <c r="C107" i="1"/>
  <c r="A107" i="1"/>
  <c r="C106" i="1"/>
  <c r="A106" i="1"/>
  <c r="C105" i="1"/>
  <c r="A105" i="1"/>
  <c r="C104" i="1"/>
  <c r="A104" i="1"/>
  <c r="C103" i="1"/>
  <c r="A103" i="1"/>
  <c r="C102" i="1"/>
  <c r="A102" i="1"/>
  <c r="C101" i="1"/>
  <c r="A101" i="1"/>
  <c r="C100" i="1"/>
  <c r="A100" i="1"/>
  <c r="C99" i="1"/>
  <c r="A99" i="1"/>
  <c r="C98" i="1"/>
  <c r="A98" i="1"/>
  <c r="C97" i="1"/>
  <c r="A97" i="1"/>
  <c r="C96" i="1"/>
  <c r="A96" i="1"/>
  <c r="C95" i="1"/>
  <c r="A95" i="1"/>
  <c r="C94" i="1"/>
  <c r="A94" i="1"/>
  <c r="C93" i="1"/>
  <c r="A93" i="1"/>
  <c r="C92" i="1"/>
  <c r="A92" i="1"/>
  <c r="C91" i="1"/>
  <c r="A91" i="1"/>
  <c r="C90" i="1"/>
  <c r="A90" i="1"/>
  <c r="C89" i="1"/>
  <c r="A89" i="1"/>
  <c r="C88" i="1"/>
  <c r="A88" i="1"/>
  <c r="C87" i="1"/>
  <c r="A87" i="1"/>
  <c r="C86" i="1"/>
  <c r="A86" i="1"/>
  <c r="C85" i="1"/>
  <c r="A85" i="1"/>
  <c r="C84" i="1"/>
  <c r="A84" i="1"/>
  <c r="C83" i="1"/>
  <c r="A83" i="1"/>
  <c r="C82" i="1"/>
  <c r="A82" i="1"/>
  <c r="C81" i="1"/>
  <c r="A81" i="1"/>
  <c r="C80" i="1"/>
  <c r="A80" i="1"/>
  <c r="C79" i="1"/>
  <c r="A79" i="1"/>
  <c r="C78" i="1"/>
  <c r="A78" i="1"/>
  <c r="C77" i="1"/>
  <c r="A77" i="1"/>
  <c r="C76" i="1"/>
  <c r="A76" i="1"/>
  <c r="C75" i="1"/>
  <c r="A75" i="1"/>
  <c r="C74" i="1"/>
  <c r="A74" i="1"/>
  <c r="C73" i="1"/>
  <c r="A73" i="1"/>
  <c r="C72" i="1"/>
  <c r="A72" i="1"/>
  <c r="C71" i="1"/>
  <c r="A71" i="1"/>
  <c r="C70" i="1"/>
  <c r="A70" i="1"/>
  <c r="C69" i="1"/>
  <c r="A69" i="1"/>
  <c r="C68" i="1"/>
  <c r="A68" i="1"/>
  <c r="C67" i="1"/>
  <c r="A67" i="1"/>
  <c r="C66" i="1"/>
  <c r="A66" i="1"/>
  <c r="C65" i="1"/>
  <c r="A65" i="1"/>
  <c r="C64" i="1"/>
  <c r="A64" i="1"/>
  <c r="C63" i="1"/>
  <c r="A63" i="1"/>
  <c r="C62" i="1"/>
  <c r="C61" i="1"/>
  <c r="C60" i="1"/>
  <c r="C59" i="1"/>
  <c r="C58" i="1"/>
  <c r="C57" i="1"/>
  <c r="C56" i="1"/>
  <c r="C55" i="1"/>
  <c r="C54" i="1"/>
  <c r="C53" i="1"/>
  <c r="C52" i="1"/>
  <c r="C51" i="1"/>
  <c r="C50" i="1"/>
  <c r="C49" i="1"/>
  <c r="C48" i="1"/>
  <c r="C47" i="1"/>
  <c r="C46" i="1"/>
  <c r="C45" i="1"/>
  <c r="C44" i="1"/>
  <c r="C43" i="1"/>
  <c r="C42" i="1"/>
  <c r="C41" i="1"/>
  <c r="C40" i="1"/>
  <c r="C39" i="1"/>
  <c r="C38" i="1"/>
  <c r="C37" i="1"/>
  <c r="C36" i="1"/>
  <c r="C35" i="1"/>
  <c r="C34" i="1"/>
  <c r="C33" i="1"/>
  <c r="C32" i="1"/>
  <c r="C31" i="1"/>
  <c r="C30" i="1"/>
  <c r="C29" i="1"/>
  <c r="C28" i="1"/>
  <c r="C27" i="1"/>
  <c r="C26" i="1"/>
  <c r="C25" i="1"/>
  <c r="C24" i="1"/>
  <c r="C23" i="1"/>
  <c r="C22" i="1"/>
  <c r="C21" i="1"/>
  <c r="C20" i="1"/>
  <c r="C19" i="1"/>
  <c r="C18" i="1"/>
  <c r="C17" i="1"/>
  <c r="C16" i="1"/>
  <c r="C15" i="1"/>
  <c r="C14" i="1"/>
  <c r="C13" i="1"/>
  <c r="C12" i="1"/>
  <c r="C11" i="1"/>
  <c r="I10" i="1"/>
  <c r="C10" i="1"/>
  <c r="F12" i="1"/>
  <c r="G12" i="1"/>
  <c r="M8" i="1"/>
  <c r="M7" i="1"/>
  <c r="M6" i="1"/>
  <c r="M5" i="1"/>
  <c r="F5" i="1"/>
  <c r="M4" i="1"/>
  <c r="M3" i="1"/>
  <c r="M2" i="1"/>
  <c r="M1" i="1"/>
  <c r="E9" i="1"/>
  <c r="H11" i="1"/>
  <c r="F11" i="1"/>
  <c r="G11" i="1"/>
  <c r="H12" i="1"/>
  <c r="H10" i="1"/>
  <c r="F10" i="1"/>
  <c r="G10" i="1"/>
  <c r="F13" i="1"/>
  <c r="G13" i="1"/>
  <c r="H13" i="1"/>
  <c r="H14" i="1"/>
  <c r="F14" i="1"/>
  <c r="G14" i="1"/>
  <c r="F15" i="1"/>
  <c r="G15" i="1"/>
  <c r="H15" i="1"/>
  <c r="H16" i="1"/>
  <c r="F16" i="1"/>
  <c r="G16" i="1"/>
  <c r="F17" i="1"/>
  <c r="G17" i="1"/>
  <c r="H17" i="1"/>
  <c r="H18" i="1"/>
  <c r="F18" i="1"/>
  <c r="G18" i="1"/>
  <c r="F19" i="1"/>
  <c r="G19" i="1"/>
  <c r="H19" i="1"/>
  <c r="F20" i="1"/>
  <c r="G20" i="1"/>
  <c r="H20" i="1"/>
  <c r="F21" i="1"/>
  <c r="G21" i="1"/>
  <c r="H21" i="1"/>
  <c r="H22" i="1"/>
  <c r="F22" i="1"/>
  <c r="G22" i="1"/>
  <c r="F23" i="1"/>
  <c r="G23" i="1"/>
  <c r="H23" i="1"/>
  <c r="F24" i="1"/>
  <c r="G24" i="1"/>
  <c r="H24" i="1"/>
  <c r="F25" i="1"/>
  <c r="G25" i="1"/>
  <c r="H25" i="1"/>
  <c r="F26" i="1"/>
  <c r="G26" i="1"/>
  <c r="H26" i="1"/>
  <c r="F31" i="1"/>
  <c r="G31" i="1"/>
  <c r="H31" i="1"/>
  <c r="A36" i="1"/>
  <c r="A37" i="1"/>
  <c r="A38" i="1"/>
  <c r="A39" i="1"/>
  <c r="A40" i="1"/>
  <c r="A41" i="1"/>
  <c r="A42" i="1"/>
  <c r="A43" i="1"/>
  <c r="A44" i="1"/>
  <c r="A45" i="1"/>
  <c r="A46" i="1"/>
  <c r="A47" i="1"/>
  <c r="A48" i="1"/>
  <c r="A49" i="1"/>
  <c r="A50" i="1"/>
  <c r="A51" i="1"/>
  <c r="A52" i="1"/>
  <c r="A53" i="1"/>
  <c r="A54" i="1"/>
  <c r="A55" i="1"/>
  <c r="A56" i="1"/>
  <c r="A57" i="1"/>
  <c r="A58" i="1"/>
  <c r="A59" i="1"/>
  <c r="A60" i="1"/>
  <c r="A61" i="1"/>
  <c r="A62" i="1"/>
</calcChain>
</file>

<file path=xl/sharedStrings.xml><?xml version="1.0" encoding="utf-8"?>
<sst xmlns="http://schemas.openxmlformats.org/spreadsheetml/2006/main" count="468" uniqueCount="238">
  <si>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</si>
  <si>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</si>
  <si>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</si>
  <si>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</si>
  <si>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</si>
  <si>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</si>
  <si>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</si>
  <si>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</si>
  <si>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</si>
  <si>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</si>
  <si>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</si>
  <si>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</si>
  <si>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</si>
  <si>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</si>
  <si>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</si>
  <si>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</si>
  <si>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</si>
  <si>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</si>
  <si>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</si>
  <si>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</si>
  <si>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</si>
  <si>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</si>
  <si>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</si>
  <si>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</si>
  <si>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</si>
  <si>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</si>
  <si>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</si>
  <si>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</si>
  <si>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</si>
  <si>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</si>
  <si>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</si>
  <si>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</si>
  <si>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</si>
  <si>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</si>
  <si>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</si>
  <si>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</si>
  <si>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</si>
  <si>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</si>
  <si>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</si>
  <si>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</si>
  <si>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</si>
  <si>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</si>
  <si>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</si>
  <si>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</si>
  <si>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</si>
  <si>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</si>
  <si>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</si>
  <si>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</si>
  <si>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</si>
  <si>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</si>
  <si>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</si>
  <si>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</si>
  <si>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</si>
  <si>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</si>
  <si>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</si>
  <si>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</si>
  <si>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</si>
  <si>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</si>
  <si>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</si>
  <si>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</si>
  <si>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</si>
  <si>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</si>
  <si>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</si>
  <si>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</si>
  <si>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</si>
  <si>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</si>
  <si>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</si>
  <si>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</si>
  <si>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</si>
  <si>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</si>
  <si>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</si>
  <si>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</si>
  <si>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</si>
  <si>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</si>
  <si>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</si>
  <si>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</si>
  <si>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</si>
  <si>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</si>
  <si>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</si>
  <si>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</si>
  <si>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</si>
  <si>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</si>
  <si>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</si>
  <si>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</si>
  <si>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</si>
  <si>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</si>
  <si>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</si>
  <si>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</si>
  <si>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</si>
  <si>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</si>
  <si>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</si>
  <si>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</si>
  <si>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</si>
  <si>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JPG</t>
  </si>
  <si>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</si>
  <si>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</si>
  <si>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</si>
  <si>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</si>
  <si>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</si>
  <si>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</si>
  <si>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</si>
  <si>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</si>
  <si>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</si>
  <si>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</si>
  <si>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thumb.png</t>
  </si>
  <si>
    <t>med.png</t>
  </si>
  <si>
    <t>Los nombres de los archivos no deben cambiar</t>
  </si>
  <si>
    <t>Ejemplo para la composición de los nombres de las imágenes:</t>
  </si>
  <si>
    <t>Asignatura</t>
  </si>
  <si>
    <t>Nivel</t>
  </si>
  <si>
    <t>Guión</t>
  </si>
  <si>
    <t>Cuaderno de estudio o Recurso</t>
  </si>
  <si>
    <t>Foto</t>
  </si>
  <si>
    <t>Tamaño de foto o imagen</t>
  </si>
  <si>
    <t>Tamaño imagen ZOOM</t>
  </si>
  <si>
    <t>526 x 370 px</t>
  </si>
  <si>
    <t>800 x 600 px</t>
  </si>
  <si>
    <t>950 x 608 px</t>
  </si>
  <si>
    <t>613 × 180 px</t>
  </si>
  <si>
    <t>Solicitud gráfica de manuscrito:</t>
  </si>
  <si>
    <t>Solicitud gráfica de recurso:</t>
  </si>
  <si>
    <t>Área:</t>
  </si>
  <si>
    <t>CN_08_02_REC10_IMG01</t>
  </si>
  <si>
    <t>CN_08_02_REC10_IMG01n</t>
  </si>
  <si>
    <t>CN_08_02_REC10_IMG01a</t>
  </si>
  <si>
    <t>CN</t>
  </si>
  <si>
    <t>08</t>
  </si>
  <si>
    <t>02</t>
  </si>
  <si>
    <t>Guión 2</t>
  </si>
  <si>
    <t>REC10</t>
  </si>
  <si>
    <t>IMG01</t>
  </si>
  <si>
    <t>Imagen número 1</t>
  </si>
  <si>
    <t>F6</t>
  </si>
  <si>
    <t>Menú con fichas</t>
  </si>
  <si>
    <t>F6B</t>
  </si>
  <si>
    <t>F7</t>
  </si>
  <si>
    <t>F11</t>
  </si>
  <si>
    <t>F4</t>
  </si>
  <si>
    <t>F7B</t>
  </si>
  <si>
    <t>F8</t>
  </si>
  <si>
    <t>F10</t>
  </si>
  <si>
    <t>F10B</t>
  </si>
  <si>
    <t>F12</t>
  </si>
  <si>
    <t>F13B</t>
  </si>
  <si>
    <t>Doble menú con fichas</t>
  </si>
  <si>
    <t>Trabajar un texto</t>
  </si>
  <si>
    <t>Octavo Educación Básica Secundaria</t>
  </si>
  <si>
    <t>Webquest</t>
  </si>
  <si>
    <t>Diaporama</t>
  </si>
  <si>
    <t>Ubicación de la imagen en el recurso</t>
  </si>
  <si>
    <t>Inicio</t>
  </si>
  <si>
    <t>Simple</t>
  </si>
  <si>
    <t>Doble</t>
  </si>
  <si>
    <t>Horizontal</t>
  </si>
  <si>
    <t>Vertical</t>
  </si>
  <si>
    <t>Contenido</t>
  </si>
  <si>
    <t>132 x 69 px</t>
  </si>
  <si>
    <t>378 x 268 px</t>
  </si>
  <si>
    <t>CN_08_02_CO_IMG01_zoom</t>
  </si>
  <si>
    <t>CN_08_02_CO_IMG01_small</t>
  </si>
  <si>
    <t>small, zoom, n, a</t>
  </si>
  <si>
    <t>Recurso número 1 (para el Cuaderno de Estudio no se escribe nada)</t>
  </si>
  <si>
    <t>Small o Zoom (CE); Normal, Ampliada (REC); cuando aplica</t>
  </si>
  <si>
    <t>Extra</t>
  </si>
  <si>
    <t>CN_08_02_REC10_IMG02</t>
  </si>
  <si>
    <t>Inicio (apaisado)</t>
  </si>
  <si>
    <t>Inicio (cuadrado)</t>
  </si>
  <si>
    <t>Imágenes con botones</t>
  </si>
  <si>
    <t>Contenido (imagen con texto)</t>
  </si>
  <si>
    <t>Contenido (imagen sola)</t>
  </si>
  <si>
    <t>Webquest mejorado</t>
  </si>
  <si>
    <t>950 x 435 px</t>
  </si>
  <si>
    <t>750 x 365 px</t>
  </si>
  <si>
    <t>330 x 475 px</t>
  </si>
  <si>
    <t>350 x 230 px</t>
  </si>
  <si>
    <t>320 x 480 px</t>
  </si>
  <si>
    <t>800 x 458 px</t>
  </si>
  <si>
    <t>350 x 350 px</t>
  </si>
  <si>
    <t>643 x 450 px</t>
  </si>
  <si>
    <t>240 x 375 px</t>
  </si>
  <si>
    <t>240 x 185 px</t>
  </si>
  <si>
    <t>800 x 460 px</t>
  </si>
  <si>
    <t>270 x 375 px</t>
  </si>
  <si>
    <t>850 x 400 px</t>
  </si>
  <si>
    <t>Diaporama F1</t>
  </si>
  <si>
    <t>317 x 232 px</t>
  </si>
  <si>
    <t>Trabajar un video</t>
  </si>
  <si>
    <t>Ilustración</t>
  </si>
  <si>
    <t>Ver observaciones</t>
  </si>
  <si>
    <t>Diana García</t>
  </si>
  <si>
    <t>CN_11_04_CO_REC150</t>
  </si>
  <si>
    <t>ver observaciones</t>
  </si>
  <si>
    <t>Interferencia constructiva</t>
  </si>
  <si>
    <t>Interferencia destructiva</t>
  </si>
  <si>
    <t>Usar las primeras filas, que corresponden a "Constructive interference". Quitar ese texto, y hacer que las ondas resultantes sean solo las negras, es decir, borrar las líneas rojas de la segunda pantalla de cada fila (o sea, las líneas rojas de la columna gris). Hacer que las líneas negras de la columna amarilla sean azules y no negras, para diferenciarlas de la línea resultante. Escribir sobre la primera columna "Antes de la interferencia", y sobre la segunda columna "Durante la interferencia". Si resulta más fáci hacer la ilustración que modificar esta, se puede hacer.</t>
  </si>
  <si>
    <t>Usar las filas 3 y 4, es decir las dos primeras que corresponden a "Destructive interference". Quitar ese texto. En la fila 3, quitar la líena roja sobre la negra formando un óvalo, y en su lugar poner una línea negra horizintal, igual de larga que las líneas que se borraron. En la fila 4, en la columna gris, quitar la línea roja y la ñíena negra más larga, dejando solo la línea negra corta. Escribir sobre la primera columna "Antes de la interferencia", y sobre la segunda columna "Durante la interferencia". Si resulta más fácil hacer la ilustración que modificar esta, se puede hacer.</t>
  </si>
  <si>
    <t>Ilustrar</t>
  </si>
  <si>
    <t>https://commons.wikimedia.org/wiki/File:Antinode.svg</t>
  </si>
  <si>
    <t>Ondas en fase y fuera de fase</t>
  </si>
  <si>
    <t>Cambiar los textos así: In phase wavelenght por Ondas en fase, 180° out of fase por Desfase por media longitud de onda, Amplification por amplificación, constructive por Interferencia constructiva, Cancellation por cancelación, y Destructive por Interferencia destructiva.</t>
  </si>
  <si>
    <t>https://readingpenrose.files.wordpress.com/2016/02/beats.gif?w=300&amp;h=225</t>
  </si>
  <si>
    <t>Pulsación</t>
  </si>
  <si>
    <t>Debajo de la mesa hay 3 cuadrados. Solo hay que poner el primero, el resto de la imagen no la usamos. En ese patron de ondas se ven unas líneas que salen de los puntos centrales de la imagen y van hacia los bordes. Señalar una de esas líneas y escribir "Línea nodal".</t>
  </si>
  <si>
    <t>Interferencia</t>
  </si>
  <si>
    <t>Patrón de interferencia</t>
  </si>
  <si>
    <t>Ilustrar esta imagen. Debe ser idéntica: la correspondencia entre las dos primeras ondas para formar la tercera es muy precisa.</t>
  </si>
  <si>
    <t>Mujer escuchando onda irregular</t>
  </si>
  <si>
    <t>199580039   y    http://www.windows2universe.org/earth/Atmosphere/tornado/beat.html&amp;lang=sp</t>
  </si>
  <si>
    <t>Hacer una imagen como esta. La parte final de la onda debe pasar por encima de la mano de la mujer y llegar a su oído. La imagen de la onda se obtiene ampliando la que hay en la página web que señalo, pero esa misma onda se construye para img09 de esta solicitud.</t>
  </si>
  <si>
    <t>Ilustrar. Escribir debajo de la primera imagen: "Interferencia constructiva: sonido más intenso". Escribir debajo de la segunda imagen: "Interferencia destructiva: sonido atenuado o nulo".</t>
  </si>
  <si>
    <t>Persona escuchando ondas de dos parlantes</t>
  </si>
  <si>
    <t>Ondas concéntricas cruzándose</t>
  </si>
  <si>
    <t>Ilustrar, pero quitar las letras, conservando los puntos. Del punto A sale una línea que lleva al texto "Interferencia constructiva: dos crestas", del punto B sale una línea y el texto "Interferencia destructuva: una cresta y un valle", y del punto C sale una línea que va al texto "Interferencia constructiva: dos valles". Quitar las F1 y F2. Hacer un hombre que camina desde la izquierda, entre las ondas. Recordar que esta es una vista aérea.</t>
  </si>
  <si>
    <t>Ilustrar, pero hacer la pantalla blanca, no negra.</t>
  </si>
  <si>
    <t>Ilustra, pero cambiar F1 por Fuente 1, y F2 por Fuente 2</t>
  </si>
  <si>
    <t>Dos bombillos imuninando una pantalla</t>
  </si>
  <si>
    <t>Franjas de luz sobre pantalla</t>
  </si>
  <si>
    <t>Ilustrar. Mirar con cuidado como llegan las ondas a las zonas de luz y oscuridad, eso no puede ser de cualquier manera. Quitar las letras O, M, N y S.</t>
  </si>
  <si>
    <t>Superposición de ondas</t>
  </si>
  <si>
    <t>Formación de zonas de luz y oscuridad por interferencia de ondas</t>
  </si>
  <si>
    <t>Ilustrar. Cambiar el texto "Haz incidente de luz azul" por "Haz incidente de luz blanca", y "El haz reflejado se cancela por interferencia: el ojo no ve luz", por "El haz reflejado sufre interferencia destructiva".</t>
  </si>
  <si>
    <t>Fotografía</t>
  </si>
  <si>
    <t>Lámpara iluminando pantallas con rendijas</t>
  </si>
  <si>
    <t>Cambiar los textos así: right slit por rendija derecha, left slit por rendija izquierda, double slit por doble rendija. Quitar el título, y quitar las ondas rojas de las tres imágenes.</t>
  </si>
  <si>
    <t>Burbujas al sol</t>
  </si>
  <si>
    <t>Colores en el reverso de un cd</t>
  </si>
  <si>
    <t>Reflexión de luz sobre gasolina y agua</t>
  </si>
  <si>
    <t>Interferencia de luz en una superficie plana</t>
  </si>
  <si>
    <t>Ilustrar. Del sol salen rayos de luz que llegan a dos líneas curvas, y rebotan. Hay tres flechas que llevan a texos, los textos dicen: Las ondas se cruzan e interfieren - Parte superior de la superficie - Parte inferior de la superficie</t>
  </si>
  <si>
    <t>Colibrí</t>
  </si>
  <si>
    <t>Mancha de gasolina en carretera</t>
  </si>
  <si>
    <t>Colores en gasolina</t>
  </si>
  <si>
    <t>Colores de una burbuja</t>
  </si>
  <si>
    <t>Parlantes</t>
  </si>
  <si>
    <t>Ondas en el agua</t>
  </si>
  <si>
    <t>Dos ondas encontrándose</t>
  </si>
  <si>
    <t>Lluvia sobre lago</t>
  </si>
  <si>
    <t>fenomenos ondiualtorios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</si>
</sst>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64" formatCode="[$-F800]dddd\,\ mmmm\ dd\,\ yyyy"/>
  </numFmts>
  <fonts count="24" x14ac:knownFonts="1">
    <font>
      <sz val="12"/>
      <color theme="1"/>
      <name val="Calibri"/>
      <family val="2"/>
      <scheme val="minor"/>
    </font>
    <font>
      <sz val="11"/>
      <color theme="1"/>
      <name val="Calibri"/>
      <family val="2"/>
      <scheme val="minor"/>
    </font>
    <font>
      <sz val="10"/>
      <name val="Century Gothic"/>
      <family val="2"/>
    </font>
    <font>
      <b/>
      <sz val="10"/>
      <name val="Century Gothic"/>
      <family val="2"/>
    </font>
    <font>
      <u/>
      <sz val="12"/>
      <color theme="10"/>
      <name val="Calibri"/>
      <family val="2"/>
      <scheme val="minor"/>
    </font>
    <font>
      <u/>
      <sz val="12"/>
      <color theme="11"/>
      <name val="Calibri"/>
      <family val="2"/>
      <scheme val="minor"/>
    </font>
    <font>
      <sz val="10"/>
      <color theme="1"/>
      <name val="Century Gothic"/>
      <family val="2"/>
    </font>
    <font>
      <sz val="10"/>
      <color rgb="FF000000"/>
      <name val="Century Gothic"/>
      <family val="2"/>
    </font>
    <font>
      <sz val="9"/>
      <color rgb="FF000000"/>
      <name val="Century Gothic"/>
      <family val="2"/>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
      <sz val="12"/>
      <color theme="0"/>
      <name val="Calibri"/>
      <family val="2"/>
      <scheme val="minor"/>
    </font>
    <font>
      <sz val="10"/>
      <color theme="0"/>
      <name val="Calibri"/>
      <family val="2"/>
      <scheme val="minor"/>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6">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indexed="64"/>
      </left>
      <right/>
      <top style="thin">
        <color indexed="64"/>
      </top>
      <bottom style="thin">
        <color auto="1"/>
      </bottom>
      <diagonal/>
    </border>
    <border>
      <left/>
      <right style="thin">
        <color indexed="64"/>
      </right>
      <top style="thin">
        <color indexed="64"/>
      </top>
      <bottom style="thin">
        <color auto="1"/>
      </bottom>
      <diagonal/>
    </border>
    <border>
      <left/>
      <right style="thin">
        <color indexed="64"/>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s>
  <cellStyleXfs count="51">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cellStyleXfs>
  <cellXfs count="108">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3" fillId="5" borderId="13" xfId="0" applyFont="1" applyFill="1" applyBorder="1" applyAlignment="1">
      <alignment horizontal="center" vertical="center"/>
    </xf>
    <xf numFmtId="0" fontId="0" fillId="0" borderId="0" xfId="0" applyAlignment="1">
      <alignment vertical="center" wrapText="1"/>
    </xf>
    <xf numFmtId="0" fontId="9" fillId="0" borderId="0" xfId="0" applyFont="1" applyBorder="1"/>
    <xf numFmtId="0" fontId="10"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11"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3" fillId="2" borderId="5" xfId="0" applyFont="1" applyFill="1" applyBorder="1"/>
    <xf numFmtId="164" fontId="9" fillId="0" borderId="0" xfId="0" applyNumberFormat="1" applyFont="1" applyBorder="1" applyAlignment="1">
      <alignment horizontal="center"/>
    </xf>
    <xf numFmtId="0" fontId="15" fillId="8" borderId="0" xfId="0" applyFont="1" applyFill="1" applyAlignment="1">
      <alignment horizontal="center" vertical="center" wrapText="1"/>
    </xf>
    <xf numFmtId="0" fontId="16" fillId="0" borderId="28" xfId="0" applyFont="1" applyFill="1" applyBorder="1" applyAlignment="1">
      <alignment vertical="center" wrapText="1"/>
    </xf>
    <xf numFmtId="0" fontId="0" fillId="0" borderId="0" xfId="0" applyFill="1" applyAlignment="1">
      <alignment vertical="center" wrapText="1"/>
    </xf>
    <xf numFmtId="0" fontId="16" fillId="0" borderId="29" xfId="0" applyFont="1" applyFill="1" applyBorder="1" applyAlignment="1">
      <alignment vertical="center" wrapText="1"/>
    </xf>
    <xf numFmtId="0" fontId="17" fillId="0" borderId="29" xfId="0" applyFont="1" applyFill="1" applyBorder="1" applyAlignment="1">
      <alignment vertical="center" wrapText="1"/>
    </xf>
    <xf numFmtId="0" fontId="16" fillId="0" borderId="29" xfId="0" applyFont="1" applyBorder="1" applyAlignment="1">
      <alignment vertical="center" wrapText="1"/>
    </xf>
    <xf numFmtId="0" fontId="18" fillId="0" borderId="29" xfId="0" applyFont="1" applyBorder="1" applyAlignment="1">
      <alignment vertical="center" wrapText="1"/>
    </xf>
    <xf numFmtId="0" fontId="17" fillId="0" borderId="29" xfId="0" applyFont="1" applyBorder="1" applyAlignment="1">
      <alignment vertical="center" wrapText="1"/>
    </xf>
    <xf numFmtId="0" fontId="19" fillId="0" borderId="0" xfId="0" applyFont="1" applyAlignment="1">
      <alignment vertical="center" wrapText="1"/>
    </xf>
    <xf numFmtId="0" fontId="20" fillId="0" borderId="29" xfId="0" applyFont="1" applyFill="1" applyBorder="1" applyAlignment="1">
      <alignment vertical="center" wrapText="1"/>
    </xf>
    <xf numFmtId="0" fontId="21" fillId="0" borderId="0" xfId="0" applyFont="1" applyAlignment="1">
      <alignment vertical="center" wrapText="1"/>
    </xf>
    <xf numFmtId="0" fontId="11"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10" fillId="5" borderId="32" xfId="0" applyFont="1" applyFill="1" applyBorder="1" applyAlignment="1">
      <alignment horizontal="center" vertical="center"/>
    </xf>
    <xf numFmtId="0" fontId="9" fillId="0" borderId="0" xfId="0" applyNumberFormat="1" applyFont="1" applyBorder="1" applyAlignment="1">
      <alignment horizontal="center"/>
    </xf>
    <xf numFmtId="0" fontId="11" fillId="0" borderId="33" xfId="0" applyFont="1" applyBorder="1" applyAlignment="1">
      <alignment vertical="center" wrapText="1"/>
    </xf>
    <xf numFmtId="0" fontId="0" fillId="0" borderId="31" xfId="0" quotePrefix="1" applyBorder="1" applyAlignment="1">
      <alignment vertical="center" wrapText="1"/>
    </xf>
    <xf numFmtId="0" fontId="14" fillId="0" borderId="5" xfId="0" applyFont="1" applyBorder="1" applyProtection="1">
      <protection locked="0"/>
    </xf>
    <xf numFmtId="1" fontId="2" fillId="0" borderId="5" xfId="0" applyNumberFormat="1" applyFont="1" applyFill="1" applyBorder="1" applyAlignment="1" applyProtection="1">
      <alignment vertical="center" wrapText="1"/>
      <protection locked="0"/>
    </xf>
    <xf numFmtId="0" fontId="2" fillId="0" borderId="5" xfId="0" applyFont="1" applyFill="1" applyBorder="1" applyAlignment="1" applyProtection="1">
      <alignment vertical="center" wrapText="1"/>
      <protection locked="0"/>
    </xf>
    <xf numFmtId="0" fontId="6" fillId="0" borderId="5" xfId="0" applyFont="1" applyBorder="1" applyAlignment="1" applyProtection="1">
      <alignment wrapText="1"/>
      <protection locked="0"/>
    </xf>
    <xf numFmtId="0" fontId="2" fillId="0" borderId="5" xfId="0" applyFont="1" applyFill="1" applyBorder="1" applyAlignment="1" applyProtection="1">
      <alignment wrapText="1"/>
      <protection locked="0"/>
    </xf>
    <xf numFmtId="0" fontId="7" fillId="0" borderId="5" xfId="0" applyFont="1" applyBorder="1" applyAlignment="1" applyProtection="1">
      <alignment wrapText="1"/>
      <protection locked="0"/>
    </xf>
    <xf numFmtId="0" fontId="7" fillId="0" borderId="5" xfId="0" applyFont="1" applyBorder="1" applyAlignment="1" applyProtection="1">
      <alignment vertical="center" wrapText="1"/>
      <protection locked="0"/>
    </xf>
    <xf numFmtId="0" fontId="8" fillId="0" borderId="5" xfId="0" applyFont="1" applyBorder="1" applyAlignment="1" applyProtection="1">
      <alignment wrapText="1"/>
      <protection locked="0"/>
    </xf>
    <xf numFmtId="0" fontId="6" fillId="0" borderId="5" xfId="0" applyFont="1" applyBorder="1" applyAlignment="1" applyProtection="1">
      <alignment vertical="center"/>
      <protection locked="0"/>
    </xf>
    <xf numFmtId="0" fontId="6" fillId="0" borderId="5" xfId="0" applyFont="1" applyBorder="1" applyProtection="1">
      <protection locked="0"/>
    </xf>
    <xf numFmtId="0" fontId="16" fillId="0" borderId="0" xfId="0" applyFont="1" applyBorder="1" applyAlignment="1">
      <alignment vertical="center" wrapText="1"/>
    </xf>
    <xf numFmtId="0" fontId="16" fillId="0" borderId="29" xfId="0" applyFont="1" applyFill="1" applyBorder="1" applyAlignment="1">
      <alignment vertical="center"/>
    </xf>
    <xf numFmtId="0" fontId="3" fillId="0" borderId="3" xfId="0" applyFont="1" applyBorder="1" applyAlignment="1" applyProtection="1">
      <alignment horizontal="left" vertical="center" wrapText="1"/>
      <protection locked="0"/>
    </xf>
    <xf numFmtId="0" fontId="23" fillId="0" borderId="29" xfId="0" applyFont="1" applyBorder="1" applyAlignment="1">
      <alignment vertical="center" wrapText="1"/>
    </xf>
    <xf numFmtId="0" fontId="23" fillId="0" borderId="29" xfId="0" applyFont="1" applyFill="1" applyBorder="1" applyAlignment="1">
      <alignment vertical="center" wrapText="1"/>
    </xf>
    <xf numFmtId="0" fontId="22" fillId="0" borderId="0" xfId="0" applyFont="1" applyAlignment="1">
      <alignment vertical="center" wrapText="1"/>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9" fillId="0" borderId="27" xfId="0" applyNumberFormat="1" applyFont="1" applyBorder="1" applyAlignment="1" applyProtection="1">
      <alignment horizontal="center"/>
      <protection locked="0"/>
    </xf>
    <xf numFmtId="164" fontId="9" fillId="0" borderId="26" xfId="0" applyNumberFormat="1" applyFont="1" applyBorder="1" applyAlignment="1" applyProtection="1">
      <alignment horizontal="center"/>
      <protection locked="0"/>
    </xf>
    <xf numFmtId="0" fontId="10"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applyProtection="1">
      <protection locked="0"/>
    </xf>
    <xf numFmtId="0" fontId="2" fillId="0" borderId="3" xfId="0" applyFont="1" applyFill="1" applyBorder="1" applyAlignment="1" applyProtection="1">
      <protection locked="0"/>
    </xf>
    <xf numFmtId="0" fontId="2" fillId="0" borderId="5" xfId="0" applyFont="1" applyFill="1" applyBorder="1" applyAlignment="1" applyProtection="1">
      <protection locked="0"/>
    </xf>
    <xf numFmtId="0" fontId="2" fillId="0" borderId="6" xfId="0" applyFont="1" applyFill="1" applyBorder="1" applyAlignment="1" applyProtection="1">
      <protection locked="0"/>
    </xf>
    <xf numFmtId="0" fontId="2" fillId="0" borderId="9" xfId="0" applyFont="1" applyFill="1" applyBorder="1" applyAlignment="1" applyProtection="1">
      <protection locked="0"/>
    </xf>
    <xf numFmtId="0" fontId="2" fillId="0" borderId="10" xfId="0" applyFont="1" applyFill="1" applyBorder="1" applyAlignment="1" applyProtection="1">
      <protection locked="0"/>
    </xf>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12" fillId="6" borderId="14" xfId="0" applyFont="1" applyFill="1" applyBorder="1" applyAlignment="1">
      <alignment horizontal="center" vertical="center" wrapText="1"/>
    </xf>
    <xf numFmtId="0" fontId="12" fillId="6" borderId="15" xfId="0" applyFont="1" applyFill="1" applyBorder="1" applyAlignment="1">
      <alignment horizontal="center" vertical="center" wrapText="1"/>
    </xf>
    <xf numFmtId="0" fontId="12" fillId="6" borderId="16" xfId="0" applyFont="1" applyFill="1" applyBorder="1" applyAlignment="1">
      <alignment horizontal="center" vertical="center" wrapText="1"/>
    </xf>
    <xf numFmtId="0" fontId="11" fillId="0" borderId="1" xfId="0" applyFont="1" applyBorder="1" applyAlignment="1">
      <alignment horizontal="center" vertical="center" wrapText="1"/>
    </xf>
    <xf numFmtId="0" fontId="11" fillId="0" borderId="2" xfId="0" applyFont="1" applyBorder="1" applyAlignment="1">
      <alignment horizontal="center" vertical="center" wrapText="1"/>
    </xf>
    <xf numFmtId="0" fontId="11"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5" fillId="8" borderId="0" xfId="0" applyFont="1" applyFill="1" applyAlignment="1">
      <alignment horizontal="center" vertical="center" wrapText="1"/>
    </xf>
    <xf numFmtId="0" fontId="15" fillId="7" borderId="0" xfId="0" applyFont="1" applyFill="1" applyAlignment="1">
      <alignment horizontal="center" vertical="center" wrapText="1"/>
    </xf>
  </cellXfs>
  <cellStyles count="51">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1">
    <dxf>
      <font>
        <color theme="0"/>
      </font>
      <fill>
        <patternFill patternType="none">
          <bgColor auto="1"/>
        </patternFill>
      </fill>
      <border>
        <left/>
        <right/>
        <top style="thin">
          <color auto="1"/>
        </top>
        <bottom/>
        <vertical/>
        <horizontal/>
      </border>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trlProps/ctrlProp1.xml><?xml version="1.0" encoding="utf-8"?>
<formControlPr xmlns="http://schemas.microsoft.com/office/spreadsheetml/2009/9/main" objectType="Drop" dropStyle="combo" dx="33" fmlaLink="$H$20" fmlaRange="$H$4:$H$7" noThreeD="1" sel="4" val="0"/>
</file>

<file path=xl/ctrlProps/ctrlProp2.xml><?xml version="1.0" encoding="utf-8"?>
<formControlPr xmlns="http://schemas.microsoft.com/office/spreadsheetml/2009/9/main" objectType="Drop" dropLines="9" dropStyle="combo" dx="33" fmlaLink="$I$20" fmlaRange="$I$6:$I$14" noThreeD="1" sel="5" val="0"/>
</file>

<file path=xl/ctrlProps/ctrlProp3.xml><?xml version="1.0" encoding="utf-8"?>
<formControlPr xmlns="http://schemas.microsoft.com/office/spreadsheetml/2009/9/main" objectType="Drop" dropLines="16" dropStyle="combo" dx="33" fmlaLink="$J$20" fmlaRange="$J$4:$J$19" noThreeD="1" sel="4" val="0"/>
</file>

<file path=xl/ctrlProps/ctrlProp4.xml><?xml version="1.0" encoding="utf-8"?>
<formControlPr xmlns="http://schemas.microsoft.com/office/spreadsheetml/2009/9/main" objectType="Drop" dropLines="16" dropStyle="combo" dx="33" fmlaLink="$K$44" fmlaRange="$K$4:$K$43" noThreeD="1" sel="1" val="0"/>
</file>

<file path=xl/ctrlProps/ctrlProp5.xml><?xml version="1.0" encoding="utf-8"?>
<formControlPr xmlns="http://schemas.microsoft.com/office/spreadsheetml/2009/9/main" objectType="Drop" dropStyle="combo" dx="33" fmlaLink="$H$20" fmlaRange="$H$4:$H$7" noThreeD="1" sel="4" val="0"/>
</file>

<file path=xl/ctrlProps/ctrlProp6.xml><?xml version="1.0" encoding="utf-8"?>
<formControlPr xmlns="http://schemas.microsoft.com/office/spreadsheetml/2009/9/main" objectType="Drop" dropLines="9" dropStyle="combo" dx="33" fmlaLink="$I$20" fmlaRange="$I$6:$I$14" noThreeD="1" sel="5" val="0"/>
</file>

<file path=xl/ctrlProps/ctrlProp7.xml><?xml version="1.0" encoding="utf-8"?>
<formControlPr xmlns="http://schemas.microsoft.com/office/spreadsheetml/2009/9/main" objectType="Drop" dropLines="16" dropStyle="combo" dx="33" fmlaLink="$J$20" fmlaRange="$J$4:$J$19" noThreeD="1" sel="4" val="0"/>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jpeg"/><Relationship Id="rId9"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twoCellAnchor editAs="oneCell">
    <xdr:from>
      <xdr:col>10</xdr:col>
      <xdr:colOff>131884</xdr:colOff>
      <xdr:row>22</xdr:row>
      <xdr:rowOff>175846</xdr:rowOff>
    </xdr:from>
    <xdr:to>
      <xdr:col>10</xdr:col>
      <xdr:colOff>2454661</xdr:colOff>
      <xdr:row>22</xdr:row>
      <xdr:rowOff>870850</xdr:rowOff>
    </xdr:to>
    <xdr:pic>
      <xdr:nvPicPr>
        <xdr:cNvPr id="2" name="Imagen 1"/>
        <xdr:cNvPicPr>
          <a:picLocks noChangeAspect="1"/>
        </xdr:cNvPicPr>
      </xdr:nvPicPr>
      <xdr:blipFill>
        <a:blip xmlns:r="http://schemas.openxmlformats.org/officeDocument/2006/relationships" r:embed="rId1"/>
        <a:stretch>
          <a:fillRect/>
        </a:stretch>
      </xdr:blipFill>
      <xdr:spPr>
        <a:xfrm>
          <a:off x="16514884" y="15474461"/>
          <a:ext cx="2322777" cy="695004"/>
        </a:xfrm>
        <a:prstGeom prst="rect">
          <a:avLst/>
        </a:prstGeom>
      </xdr:spPr>
    </xdr:pic>
    <xdr:clientData/>
  </xdr:twoCellAnchor>
  <xdr:twoCellAnchor editAs="oneCell">
    <xdr:from>
      <xdr:col>10</xdr:col>
      <xdr:colOff>14654</xdr:colOff>
      <xdr:row>20</xdr:row>
      <xdr:rowOff>14655</xdr:rowOff>
    </xdr:from>
    <xdr:to>
      <xdr:col>15</xdr:col>
      <xdr:colOff>666401</xdr:colOff>
      <xdr:row>20</xdr:row>
      <xdr:rowOff>1595037</xdr:rowOff>
    </xdr:to>
    <xdr:pic>
      <xdr:nvPicPr>
        <xdr:cNvPr id="3" name="Imagen 2"/>
        <xdr:cNvPicPr>
          <a:picLocks noChangeAspect="1"/>
        </xdr:cNvPicPr>
      </xdr:nvPicPr>
      <xdr:blipFill>
        <a:blip xmlns:r="http://schemas.openxmlformats.org/officeDocument/2006/relationships" r:embed="rId2"/>
        <a:stretch>
          <a:fillRect/>
        </a:stretch>
      </xdr:blipFill>
      <xdr:spPr>
        <a:xfrm>
          <a:off x="16397654" y="12133386"/>
          <a:ext cx="3538555" cy="1580382"/>
        </a:xfrm>
        <a:prstGeom prst="rect">
          <a:avLst/>
        </a:prstGeom>
      </xdr:spPr>
    </xdr:pic>
    <xdr:clientData/>
  </xdr:twoCellAnchor>
  <xdr:twoCellAnchor editAs="oneCell">
    <xdr:from>
      <xdr:col>10</xdr:col>
      <xdr:colOff>0</xdr:colOff>
      <xdr:row>21</xdr:row>
      <xdr:rowOff>0</xdr:rowOff>
    </xdr:from>
    <xdr:to>
      <xdr:col>15</xdr:col>
      <xdr:colOff>39526</xdr:colOff>
      <xdr:row>21</xdr:row>
      <xdr:rowOff>2066723</xdr:rowOff>
    </xdr:to>
    <xdr:pic>
      <xdr:nvPicPr>
        <xdr:cNvPr id="5" name="Imagen 4"/>
        <xdr:cNvPicPr>
          <a:picLocks noChangeAspect="1"/>
        </xdr:cNvPicPr>
      </xdr:nvPicPr>
      <xdr:blipFill>
        <a:blip xmlns:r="http://schemas.openxmlformats.org/officeDocument/2006/relationships" r:embed="rId3"/>
        <a:stretch>
          <a:fillRect/>
        </a:stretch>
      </xdr:blipFill>
      <xdr:spPr>
        <a:xfrm>
          <a:off x="16383000" y="14624538"/>
          <a:ext cx="2926334" cy="2066723"/>
        </a:xfrm>
        <a:prstGeom prst="rect">
          <a:avLst/>
        </a:prstGeom>
      </xdr:spPr>
    </xdr:pic>
    <xdr:clientData/>
  </xdr:twoCellAnchor>
  <xdr:twoCellAnchor editAs="oneCell">
    <xdr:from>
      <xdr:col>10</xdr:col>
      <xdr:colOff>58615</xdr:colOff>
      <xdr:row>23</xdr:row>
      <xdr:rowOff>29309</xdr:rowOff>
    </xdr:from>
    <xdr:to>
      <xdr:col>15</xdr:col>
      <xdr:colOff>571499</xdr:colOff>
      <xdr:row>23</xdr:row>
      <xdr:rowOff>2315309</xdr:rowOff>
    </xdr:to>
    <xdr:pic>
      <xdr:nvPicPr>
        <xdr:cNvPr id="7" name="Imagen 6" descr="C:\Users\Miguel\Desktop\20160618_081036.jpg"/>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6441615" y="20398155"/>
          <a:ext cx="3399692" cy="2286000"/>
        </a:xfrm>
        <a:prstGeom prst="rect">
          <a:avLst/>
        </a:prstGeom>
        <a:noFill/>
        <a:ln>
          <a:noFill/>
        </a:ln>
      </xdr:spPr>
    </xdr:pic>
    <xdr:clientData/>
  </xdr:twoCellAnchor>
  <xdr:twoCellAnchor editAs="oneCell">
    <xdr:from>
      <xdr:col>10</xdr:col>
      <xdr:colOff>117231</xdr:colOff>
      <xdr:row>24</xdr:row>
      <xdr:rowOff>29307</xdr:rowOff>
    </xdr:from>
    <xdr:to>
      <xdr:col>10</xdr:col>
      <xdr:colOff>2426793</xdr:colOff>
      <xdr:row>24</xdr:row>
      <xdr:rowOff>1900938</xdr:rowOff>
    </xdr:to>
    <xdr:pic>
      <xdr:nvPicPr>
        <xdr:cNvPr id="8" name="Imagen 7"/>
        <xdr:cNvPicPr>
          <a:picLocks noChangeAspect="1"/>
        </xdr:cNvPicPr>
      </xdr:nvPicPr>
      <xdr:blipFill>
        <a:blip xmlns:r="http://schemas.openxmlformats.org/officeDocument/2006/relationships" r:embed="rId5"/>
        <a:stretch>
          <a:fillRect/>
        </a:stretch>
      </xdr:blipFill>
      <xdr:spPr>
        <a:xfrm>
          <a:off x="16500231" y="22947922"/>
          <a:ext cx="2309562" cy="1871631"/>
        </a:xfrm>
        <a:prstGeom prst="rect">
          <a:avLst/>
        </a:prstGeom>
      </xdr:spPr>
    </xdr:pic>
    <xdr:clientData/>
  </xdr:twoCellAnchor>
  <xdr:twoCellAnchor editAs="oneCell">
    <xdr:from>
      <xdr:col>10</xdr:col>
      <xdr:colOff>102577</xdr:colOff>
      <xdr:row>26</xdr:row>
      <xdr:rowOff>54672</xdr:rowOff>
    </xdr:from>
    <xdr:to>
      <xdr:col>15</xdr:col>
      <xdr:colOff>617385</xdr:colOff>
      <xdr:row>26</xdr:row>
      <xdr:rowOff>1750279</xdr:rowOff>
    </xdr:to>
    <xdr:pic>
      <xdr:nvPicPr>
        <xdr:cNvPr id="9" name="Imagen 8"/>
        <xdr:cNvPicPr>
          <a:picLocks noChangeAspect="1"/>
        </xdr:cNvPicPr>
      </xdr:nvPicPr>
      <xdr:blipFill>
        <a:blip xmlns:r="http://schemas.openxmlformats.org/officeDocument/2006/relationships" r:embed="rId6"/>
        <a:stretch>
          <a:fillRect/>
        </a:stretch>
      </xdr:blipFill>
      <xdr:spPr>
        <a:xfrm>
          <a:off x="16485577" y="27955595"/>
          <a:ext cx="3401616" cy="1695607"/>
        </a:xfrm>
        <a:prstGeom prst="rect">
          <a:avLst/>
        </a:prstGeom>
      </xdr:spPr>
    </xdr:pic>
    <xdr:clientData/>
  </xdr:twoCellAnchor>
  <xdr:twoCellAnchor editAs="oneCell">
    <xdr:from>
      <xdr:col>10</xdr:col>
      <xdr:colOff>43961</xdr:colOff>
      <xdr:row>27</xdr:row>
      <xdr:rowOff>131885</xdr:rowOff>
    </xdr:from>
    <xdr:to>
      <xdr:col>19</xdr:col>
      <xdr:colOff>406423</xdr:colOff>
      <xdr:row>27</xdr:row>
      <xdr:rowOff>1162198</xdr:rowOff>
    </xdr:to>
    <xdr:pic>
      <xdr:nvPicPr>
        <xdr:cNvPr id="11" name="Imagen 10"/>
        <xdr:cNvPicPr>
          <a:picLocks noChangeAspect="1"/>
        </xdr:cNvPicPr>
      </xdr:nvPicPr>
      <xdr:blipFill>
        <a:blip xmlns:r="http://schemas.openxmlformats.org/officeDocument/2006/relationships" r:embed="rId7"/>
        <a:stretch>
          <a:fillRect/>
        </a:stretch>
      </xdr:blipFill>
      <xdr:spPr>
        <a:xfrm>
          <a:off x="16426961" y="29278385"/>
          <a:ext cx="6590347" cy="1030313"/>
        </a:xfrm>
        <a:prstGeom prst="rect">
          <a:avLst/>
        </a:prstGeom>
      </xdr:spPr>
    </xdr:pic>
    <xdr:clientData/>
  </xdr:twoCellAnchor>
  <xdr:oneCellAnchor>
    <xdr:from>
      <xdr:col>10</xdr:col>
      <xdr:colOff>43960</xdr:colOff>
      <xdr:row>30</xdr:row>
      <xdr:rowOff>14654</xdr:rowOff>
    </xdr:from>
    <xdr:ext cx="2655159" cy="1992119"/>
    <xdr:pic>
      <xdr:nvPicPr>
        <xdr:cNvPr id="19" name="Imagen 18"/>
        <xdr:cNvPicPr>
          <a:picLocks noChangeAspect="1"/>
        </xdr:cNvPicPr>
      </xdr:nvPicPr>
      <xdr:blipFill>
        <a:blip xmlns:r="http://schemas.openxmlformats.org/officeDocument/2006/relationships" r:embed="rId8"/>
        <a:stretch>
          <a:fillRect/>
        </a:stretch>
      </xdr:blipFill>
      <xdr:spPr>
        <a:xfrm>
          <a:off x="16426960" y="32516885"/>
          <a:ext cx="2655159" cy="1992119"/>
        </a:xfrm>
        <a:prstGeom prst="rect">
          <a:avLst/>
        </a:prstGeom>
      </xdr:spPr>
    </xdr:pic>
    <xdr:clientData/>
  </xdr:oneCellAnchor>
  <xdr:twoCellAnchor editAs="oneCell">
    <xdr:from>
      <xdr:col>10</xdr:col>
      <xdr:colOff>131885</xdr:colOff>
      <xdr:row>28</xdr:row>
      <xdr:rowOff>122656</xdr:rowOff>
    </xdr:from>
    <xdr:to>
      <xdr:col>15</xdr:col>
      <xdr:colOff>126139</xdr:colOff>
      <xdr:row>28</xdr:row>
      <xdr:rowOff>1468886</xdr:rowOff>
    </xdr:to>
    <xdr:pic>
      <xdr:nvPicPr>
        <xdr:cNvPr id="20" name="Imagen 19"/>
        <xdr:cNvPicPr>
          <a:picLocks noChangeAspect="1"/>
        </xdr:cNvPicPr>
      </xdr:nvPicPr>
      <xdr:blipFill>
        <a:blip xmlns:r="http://schemas.openxmlformats.org/officeDocument/2006/relationships" r:embed="rId9"/>
        <a:stretch>
          <a:fillRect/>
        </a:stretch>
      </xdr:blipFill>
      <xdr:spPr>
        <a:xfrm>
          <a:off x="16514885" y="30104425"/>
          <a:ext cx="2881062" cy="134623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19050</xdr:colOff>
          <xdr:row>4</xdr:row>
          <xdr:rowOff>9525</xdr:rowOff>
        </xdr:from>
        <xdr:to>
          <xdr:col>2</xdr:col>
          <xdr:colOff>1038225</xdr:colOff>
          <xdr:row>4</xdr:row>
          <xdr:rowOff>238125</xdr:rowOff>
        </xdr:to>
        <xdr:sp macro="" textlink="">
          <xdr:nvSpPr>
            <xdr:cNvPr id="1026" name="Drop Down 2" hidden="1">
              <a:extLst>
                <a:ext uri="{63B3BB69-23CF-44E3-9099-C40C66FF867C}">
                  <a14:compatExt spid="_x0000_s1026"/>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1047750</xdr:colOff>
          <xdr:row>4</xdr:row>
          <xdr:rowOff>9525</xdr:rowOff>
        </xdr:from>
        <xdr:to>
          <xdr:col>3</xdr:col>
          <xdr:colOff>866775</xdr:colOff>
          <xdr:row>4</xdr:row>
          <xdr:rowOff>238125</xdr:rowOff>
        </xdr:to>
        <xdr:sp macro="" textlink="">
          <xdr:nvSpPr>
            <xdr:cNvPr id="1028" name="Drop Down 4" hidden="1">
              <a:extLst>
                <a:ext uri="{63B3BB69-23CF-44E3-9099-C40C66FF867C}">
                  <a14:compatExt spid="_x0000_s1028"/>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19050</xdr:colOff>
          <xdr:row>4</xdr:row>
          <xdr:rowOff>9525</xdr:rowOff>
        </xdr:from>
        <xdr:to>
          <xdr:col>5</xdr:col>
          <xdr:colOff>9525</xdr:colOff>
          <xdr:row>4</xdr:row>
          <xdr:rowOff>238125</xdr:rowOff>
        </xdr:to>
        <xdr:sp macro="" textlink="">
          <xdr:nvSpPr>
            <xdr:cNvPr id="1029" name="Drop Down 5" hidden="1">
              <a:extLst>
                <a:ext uri="{63B3BB69-23CF-44E3-9099-C40C66FF867C}">
                  <a14:compatExt spid="_x0000_s1029"/>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15</xdr:row>
          <xdr:rowOff>485775</xdr:rowOff>
        </xdr:from>
        <xdr:to>
          <xdr:col>2</xdr:col>
          <xdr:colOff>1019175</xdr:colOff>
          <xdr:row>15</xdr:row>
          <xdr:rowOff>714375</xdr:rowOff>
        </xdr:to>
        <xdr:sp macro="" textlink="">
          <xdr:nvSpPr>
            <xdr:cNvPr id="1030" name="Drop Down 6" hidden="1">
              <a:extLst>
                <a:ext uri="{63B3BB69-23CF-44E3-9099-C40C66FF867C}">
                  <a14:compatExt spid="_x0000_s103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1019175</xdr:colOff>
          <xdr:row>15</xdr:row>
          <xdr:rowOff>485775</xdr:rowOff>
        </xdr:from>
        <xdr:to>
          <xdr:col>3</xdr:col>
          <xdr:colOff>828675</xdr:colOff>
          <xdr:row>15</xdr:row>
          <xdr:rowOff>714375</xdr:rowOff>
        </xdr:to>
        <xdr:sp macro="" textlink="">
          <xdr:nvSpPr>
            <xdr:cNvPr id="1031" name="Drop Down 7" hidden="1">
              <a:extLst>
                <a:ext uri="{63B3BB69-23CF-44E3-9099-C40C66FF867C}">
                  <a14:compatExt spid="_x0000_s1031"/>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15</xdr:row>
          <xdr:rowOff>485775</xdr:rowOff>
        </xdr:from>
        <xdr:to>
          <xdr:col>4</xdr:col>
          <xdr:colOff>838200</xdr:colOff>
          <xdr:row>15</xdr:row>
          <xdr:rowOff>714375</xdr:rowOff>
        </xdr:to>
        <xdr:sp macro="" textlink="">
          <xdr:nvSpPr>
            <xdr:cNvPr id="1032" name="Drop Down 8" hidden="1">
              <a:extLst>
                <a:ext uri="{63B3BB69-23CF-44E3-9099-C40C66FF867C}">
                  <a14:compatExt spid="_x0000_s1032"/>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xdr:row>
          <xdr:rowOff>485775</xdr:rowOff>
        </xdr:from>
        <xdr:to>
          <xdr:col>5</xdr:col>
          <xdr:colOff>838200</xdr:colOff>
          <xdr:row>15</xdr:row>
          <xdr:rowOff>714375</xdr:rowOff>
        </xdr:to>
        <xdr:sp macro="" textlink="">
          <xdr:nvSpPr>
            <xdr:cNvPr id="1035" name="Drop Down 11" hidden="1">
              <a:extLst>
                <a:ext uri="{63B3BB69-23CF-44E3-9099-C40C66FF867C}">
                  <a14:compatExt spid="_x0000_s1035"/>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5.xml"/><Relationship Id="rId3" Type="http://schemas.openxmlformats.org/officeDocument/2006/relationships/vmlDrawing" Target="../drawings/vmlDrawing1.vml"/><Relationship Id="rId7" Type="http://schemas.openxmlformats.org/officeDocument/2006/relationships/ctrlProp" Target="../ctrlProps/ctrlProp4.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trlProp" Target="../ctrlProps/ctrlProp3.xml"/><Relationship Id="rId5" Type="http://schemas.openxmlformats.org/officeDocument/2006/relationships/ctrlProp" Target="../ctrlProps/ctrlProp2.xml"/><Relationship Id="rId10" Type="http://schemas.openxmlformats.org/officeDocument/2006/relationships/ctrlProp" Target="../ctrlProps/ctrlProp7.xml"/><Relationship Id="rId4" Type="http://schemas.openxmlformats.org/officeDocument/2006/relationships/ctrlProp" Target="../ctrlProps/ctrlProp1.xml"/><Relationship Id="rId9" Type="http://schemas.openxmlformats.org/officeDocument/2006/relationships/ctrlProp" Target="../ctrlProps/ctrlProp6.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Hoja1"/>
  <dimension ref="A1:P108"/>
  <sheetViews>
    <sheetView showGridLines="0" tabSelected="1" topLeftCell="B1" zoomScale="65" zoomScaleNormal="65" zoomScalePageLayoutView="140" workbookViewId="0">
      <pane ySplit="9" topLeftCell="A10" activePane="bottomLeft" state="frozen"/>
      <selection pane="bottomLeft" activeCell="C4" sqref="C4:D4"/>
    </sheetView>
  </sheetViews>
  <sheetFormatPr baseColWidth="10" defaultColWidth="10.875" defaultRowHeight="13.5" x14ac:dyDescent="0.25"/>
  <cols>
    <col min="1" max="1" width="7" style="2" customWidth="1"/>
    <col min="2" max="2" width="21" style="2" customWidth="1"/>
    <col min="3" max="3" width="21.25" style="2" customWidth="1"/>
    <col min="4" max="4" width="15.5" style="2" customWidth="1"/>
    <col min="5" max="5" width="17.25" style="2" customWidth="1"/>
    <col min="6" max="6" width="28.25" style="2" customWidth="1"/>
    <col min="7" max="7" width="20.5" style="2" customWidth="1"/>
    <col min="8" max="8" width="28.625" style="2" customWidth="1"/>
    <col min="9" max="9" width="20.5" style="2" customWidth="1"/>
    <col min="10" max="10" width="34.875" style="15" customWidth="1"/>
    <col min="11" max="11" width="37.875" style="15" customWidth="1"/>
    <col min="12" max="12" width="20.375" style="2" hidden="1" customWidth="1"/>
    <col min="13" max="13" width="14.5" style="2" hidden="1" customWidth="1"/>
    <col min="14" max="14" width="10.875" style="2" hidden="1" customWidth="1"/>
    <col min="15" max="15" width="12.5" style="2" hidden="1" customWidth="1"/>
    <col min="16" max="16384" width="10.875" style="2"/>
  </cols>
  <sheetData>
    <row r="1" spans="1:16" ht="16.5" thickBot="1" x14ac:dyDescent="0.3">
      <c r="A1" s="1"/>
      <c r="B1" s="1"/>
      <c r="C1" s="1"/>
      <c r="D1" s="1"/>
      <c r="F1" s="1"/>
      <c r="G1" s="1"/>
      <c r="H1" s="38"/>
      <c r="I1" s="38"/>
      <c r="J1" s="14"/>
      <c r="K1" s="14"/>
      <c r="L1" s="2" t="s">
        <v>5</v>
      </c>
      <c r="M1" s="2" t="str">
        <f>CONCATENATE('Definición técnica de imagenes'!$B$1," ",$G$5)</f>
        <v>Ubicación de la imagen en el recurso F6</v>
      </c>
    </row>
    <row r="2" spans="1:16" ht="15.75" x14ac:dyDescent="0.25">
      <c r="A2" s="1"/>
      <c r="B2" s="3" t="s">
        <v>121</v>
      </c>
      <c r="C2" s="84"/>
      <c r="D2" s="85"/>
      <c r="F2" s="77" t="s">
        <v>0</v>
      </c>
      <c r="G2" s="78"/>
      <c r="H2" s="58"/>
      <c r="I2" s="58"/>
      <c r="J2" s="14"/>
      <c r="L2" s="2" t="s">
        <v>153</v>
      </c>
      <c r="M2" s="2" t="str">
        <f ca="1">IF($N2&lt;COUNTIF('Definición técnica de imagenes'!$A$3:$A$102,$G$5),OFFSET('Definición técnica de imagenes'!$A$1,MATCH($G$5,'Definición técnica de imagenes'!$A$1:$A$104,0)-1+$N2,1,1,1),"")</f>
        <v>Inicio</v>
      </c>
      <c r="N2" s="2">
        <v>0</v>
      </c>
      <c r="O2" s="2" t="str">
        <f>'Definición técnica de imagenes'!A3</f>
        <v>M3A</v>
      </c>
    </row>
    <row r="3" spans="1:16" ht="15.75" x14ac:dyDescent="0.25">
      <c r="A3" s="1"/>
      <c r="B3" s="4" t="s">
        <v>8</v>
      </c>
      <c r="C3" s="86">
        <v>11</v>
      </c>
      <c r="D3" s="87"/>
      <c r="F3" s="79">
        <v>42246</v>
      </c>
      <c r="G3" s="80"/>
      <c r="H3" s="58"/>
      <c r="I3" s="38"/>
      <c r="J3" s="14"/>
      <c r="L3" s="2" t="s">
        <v>154</v>
      </c>
      <c r="M3" s="2" t="str">
        <f ca="1">IF($N3&lt;COUNTIF('Definición técnica de imagenes'!$A$3:$A$102,$G$5),OFFSET('Definición técnica de imagenes'!$A$1,MATCH($G$5,'Definición técnica de imagenes'!$A$1:$A$104,0)-1+$N3,1,1,1),"")</f>
        <v>Contenido</v>
      </c>
      <c r="N3" s="2">
        <v>1</v>
      </c>
      <c r="O3" s="2" t="str">
        <f>'Definición técnica de imagenes'!A4</f>
        <v>M5A</v>
      </c>
    </row>
    <row r="4" spans="1:16" ht="16.5" x14ac:dyDescent="0.3">
      <c r="A4" s="1"/>
      <c r="B4" s="4" t="s">
        <v>54</v>
      </c>
      <c r="C4" s="86" t="s">
        <v>237</v>
      </c>
      <c r="D4" s="87"/>
      <c r="E4" s="5"/>
      <c r="F4" s="37" t="s">
        <v>55</v>
      </c>
      <c r="G4" s="61" t="s">
        <v>56</v>
      </c>
      <c r="H4" s="58"/>
      <c r="I4" s="38"/>
      <c r="J4" s="14"/>
      <c r="K4" s="14"/>
      <c r="M4" s="2" t="str">
        <f ca="1">IF($N4&lt;COUNTIF('Definición técnica de imagenes'!$A$3:$A$102,$G$5),OFFSET('Definición técnica de imagenes'!$A$1,MATCH($G$5,'Definición técnica de imagenes'!$A$1:$A$104,0)-1+$N4,1,1,1),"")</f>
        <v/>
      </c>
      <c r="N4" s="2">
        <v>2</v>
      </c>
      <c r="O4" s="2" t="str">
        <f>'Definición técnica de imagenes'!A5</f>
        <v>M6A</v>
      </c>
    </row>
    <row r="5" spans="1:16" ht="17.25" thickBot="1" x14ac:dyDescent="0.35">
      <c r="A5" s="1"/>
      <c r="B5" s="6" t="s">
        <v>1</v>
      </c>
      <c r="C5" s="88" t="s">
        <v>189</v>
      </c>
      <c r="D5" s="89"/>
      <c r="E5" s="5"/>
      <c r="F5" s="37" t="str">
        <f>IF(G4="Recurso","Motor del recurso","")</f>
        <v>Motor del recurso</v>
      </c>
      <c r="G5" s="61" t="s">
        <v>132</v>
      </c>
      <c r="H5" s="58"/>
      <c r="I5" s="58"/>
      <c r="J5" s="14"/>
      <c r="K5" s="14"/>
      <c r="M5" s="2" t="str">
        <f ca="1">IF($N5&lt;COUNTIF('Definición técnica de imagenes'!$A$3:$A$102,$G$5),OFFSET('Definición técnica de imagenes'!$A$1,MATCH($G$5,'Definición técnica de imagenes'!$A$1:$A$104,0)-1+$N5,1,1,1),"")</f>
        <v/>
      </c>
      <c r="N5" s="2">
        <v>3</v>
      </c>
      <c r="O5" s="2" t="str">
        <f>'Definición técnica de imagenes'!A6</f>
        <v>M7A</v>
      </c>
    </row>
    <row r="6" spans="1:16" ht="16.5" thickBot="1" x14ac:dyDescent="0.3">
      <c r="A6" s="1"/>
      <c r="B6" s="1"/>
      <c r="C6" s="1"/>
      <c r="D6" s="1"/>
      <c r="E6" s="7"/>
      <c r="F6" s="1"/>
      <c r="G6" s="1"/>
      <c r="H6" s="38"/>
      <c r="I6" s="38"/>
      <c r="J6" s="14"/>
      <c r="K6" s="14"/>
      <c r="M6" s="2" t="str">
        <f ca="1">IF($N6&lt;COUNTIF('Definición técnica de imagenes'!$A$3:$A$102,$G$5),OFFSET('Definición técnica de imagenes'!$A$1,MATCH($G$5,'Definición técnica de imagenes'!$A$1:$A$104,0)-1+$N6,1,1,1),"")</f>
        <v/>
      </c>
      <c r="N6" s="2">
        <v>4</v>
      </c>
      <c r="O6" s="2" t="str">
        <f>'Definición técnica de imagenes'!A8</f>
        <v>M8A</v>
      </c>
    </row>
    <row r="7" spans="1:16" ht="15" customHeight="1" x14ac:dyDescent="0.25">
      <c r="A7" s="1"/>
      <c r="B7" s="24" t="s">
        <v>40</v>
      </c>
      <c r="C7" s="73" t="s">
        <v>190</v>
      </c>
      <c r="D7" s="23" t="s">
        <v>39</v>
      </c>
      <c r="F7" s="1"/>
      <c r="G7" s="1"/>
      <c r="H7" s="1"/>
      <c r="I7" s="1"/>
      <c r="J7" s="14"/>
      <c r="K7" s="14"/>
      <c r="M7" s="2" t="str">
        <f ca="1">IF($N7&lt;COUNTIF('Definición técnica de imagenes'!$A$3:$A$102,$G$5),OFFSET('Definición técnica de imagenes'!$A$1,MATCH($G$5,'Definición técnica de imagenes'!$A$1:$A$104,0)-1+$N7,1,1,1),"")</f>
        <v/>
      </c>
      <c r="N7" s="2">
        <v>5</v>
      </c>
      <c r="O7" s="2" t="str">
        <f>'Definición técnica de imagenes'!A9</f>
        <v>M9B</v>
      </c>
    </row>
    <row r="8" spans="1:16" s="8" customFormat="1" ht="16.5" thickBot="1" x14ac:dyDescent="0.3">
      <c r="A8" s="9"/>
      <c r="B8" s="9"/>
      <c r="C8" s="9"/>
      <c r="D8" s="10"/>
      <c r="E8" s="10"/>
      <c r="F8" s="81" t="s">
        <v>62</v>
      </c>
      <c r="G8" s="82"/>
      <c r="H8" s="82"/>
      <c r="I8" s="83"/>
      <c r="J8" s="16"/>
      <c r="K8" s="11"/>
      <c r="M8" s="2" t="str">
        <f ca="1">IF($N8&lt;COUNTIF('Definición técnica de imagenes'!$A$3:$A$102,$G$5),OFFSET('Definición técnica de imagenes'!$A$1,MATCH($G$5,'Definición técnica de imagenes'!$A$1:$A$104,0)-1+$N8,1,1,1),"")</f>
        <v/>
      </c>
      <c r="N8" s="2">
        <v>6</v>
      </c>
      <c r="O8" s="2" t="str">
        <f>'Definición técnica de imagenes'!A10</f>
        <v>M9C</v>
      </c>
      <c r="P8" s="2"/>
    </row>
    <row r="9" spans="1:16" ht="55.5" customHeight="1" thickBot="1" x14ac:dyDescent="0.3">
      <c r="A9" s="21" t="s">
        <v>2</v>
      </c>
      <c r="B9" s="18" t="s">
        <v>9</v>
      </c>
      <c r="C9" s="17" t="s">
        <v>3</v>
      </c>
      <c r="D9" s="17" t="s">
        <v>4</v>
      </c>
      <c r="E9" s="18" t="str">
        <f>IF($G$4="Recurso",$M$1,$L$1)</f>
        <v>Ubicación de la imagen en el recurso F6</v>
      </c>
      <c r="F9" s="57" t="s">
        <v>61</v>
      </c>
      <c r="G9" s="57" t="s">
        <v>59</v>
      </c>
      <c r="H9" s="57" t="s">
        <v>60</v>
      </c>
      <c r="I9" s="57" t="s">
        <v>114</v>
      </c>
      <c r="J9" s="18" t="s">
        <v>6</v>
      </c>
      <c r="K9" s="19" t="s">
        <v>7</v>
      </c>
      <c r="O9" s="2" t="str">
        <f>'Definición técnica de imagenes'!A11</f>
        <v>M10B</v>
      </c>
    </row>
    <row r="10" spans="1:16" s="11" customFormat="1" ht="27" x14ac:dyDescent="0.25">
      <c r="A10" s="12" t="str">
        <f>IF(OR(B10&lt;&gt;"",J10&lt;&gt;""),"IMG01","")</f>
        <v>IMG01</v>
      </c>
      <c r="B10" s="62">
        <v>387507988</v>
      </c>
      <c r="C10" s="20" t="str">
        <f t="shared" ref="C10:C41" si="0">IF(OR(B10&lt;&gt;"",J10&lt;&gt;""),IF($G$4="Recurso",CONCATENATE($G$4," ",$G$5),$G$4),"")</f>
        <v>Recurso F6</v>
      </c>
      <c r="D10" s="63" t="s">
        <v>221</v>
      </c>
      <c r="E10" s="63" t="s">
        <v>150</v>
      </c>
      <c r="F10" s="13" t="str">
        <f t="shared" ref="F10" ca="1" si="1">IF(OR(B10&lt;&gt;"",J10&lt;&gt;""),CONCATENATE($C$7,"_",$A10,IF($G$4="Cuaderno de Estudio","_small",CONCATENATE(IF(I10="","","n"),IF(LEFT($G$5,1)="F",".jpg",".png")))),"")</f>
        <v>CN_11_04_CO_REC150_IMG01.jpg</v>
      </c>
      <c r="G10" s="13" t="str">
        <f ca="1">IF($F10&lt;&gt;"",IF($G$4="Recurso",VLOOKUP($E10,OFFSET('Definición técnica de imagenes'!$A$1,MATCH($G$5,'Definición técnica de imagenes'!$A$1:$A$104,0)-1,1,COUNTIF('Definición técnica de imagenes'!$A$3:$A$102,$G$5),5),5,FALSE),'Definición técnica de imagenes'!$F$16),"")</f>
        <v>350 x 230 px</v>
      </c>
      <c r="H10" s="13" t="str">
        <f t="shared" ref="H10" ca="1" si="2">IF(AND(I10&lt;&gt;"",I10&lt;&gt;0),IF(OR(B10&lt;&gt;"",J10&lt;&gt;""),CONCATENATE($C$7,"_",$A10,IF($G$4="Cuaderno de Estudio","_zoom",CONCATENATE("a",IF(LEFT($G$5,1)="F",".jpg",".png")))),""),"")</f>
        <v/>
      </c>
      <c r="I10" s="13" t="str">
        <f ca="1">IF(OR($B10&lt;&gt;"",$J10&lt;&gt;""),IF($G$4="Recurso",IF(VLOOKUP($E10,OFFSET('Definición técnica de imagenes'!$A$1,MATCH($G$5,'Definición técnica de imagenes'!$A$1:$A$104,0)-1,1,COUNTIF('Definición técnica de imagenes'!$A$3:$A$102,$G$5),6),6,FALSE)=0,"",VLOOKUP($E10,OFFSET('Definición técnica de imagenes'!$A$1,MATCH($G$5,'Definición técnica de imagenes'!$A$1:$A$104,0)-1,1,COUNTIF('Definición técnica de imagenes'!$A$3:$A$102,$G$5),6),6,FALSE)),'Definición técnica de imagenes'!$G$16),"")</f>
        <v/>
      </c>
      <c r="J10" s="63" t="s">
        <v>236</v>
      </c>
      <c r="K10" s="64"/>
      <c r="O10" s="2" t="str">
        <f>'Definición técnica de imagenes'!A12</f>
        <v>M12D</v>
      </c>
    </row>
    <row r="11" spans="1:16" s="11" customFormat="1" ht="13.9" customHeight="1" x14ac:dyDescent="0.25">
      <c r="A11" s="12" t="str">
        <f t="shared" ref="A11:A18" si="3">IF(OR(B11&lt;&gt;"",J11&lt;&gt;""),CONCATENATE(LEFT(A10,3),IF(MID(A10,4,2)+1&lt;10,CONCATENATE("0",MID(A10,4,2)+1))),"")</f>
        <v>IMG02</v>
      </c>
      <c r="B11" s="62">
        <v>13017307</v>
      </c>
      <c r="C11" s="20" t="str">
        <f t="shared" si="0"/>
        <v>Recurso F6</v>
      </c>
      <c r="D11" s="63" t="s">
        <v>221</v>
      </c>
      <c r="E11" s="63" t="s">
        <v>150</v>
      </c>
      <c r="F11" s="13" t="str">
        <f t="shared" ref="F11:F74" ca="1" si="4">IF(OR(B11&lt;&gt;"",J11&lt;&gt;""),CONCATENATE($C$7,"_",$A11,IF($G$4="Cuaderno de Estudio","_small",CONCATENATE(IF(I11="","","n"),IF(LEFT($G$5,1)="F",".jpg",".png")))),"")</f>
        <v>CN_11_04_CO_REC150_IMG02.jpg</v>
      </c>
      <c r="G11" s="13" t="str">
        <f ca="1">IF($F11&lt;&gt;"",IF($G$4="Recurso",VLOOKUP($E11,OFFSET('Definición técnica de imagenes'!$A$1,MATCH($G$5,'Definición técnica de imagenes'!$A$1:$A$104,0)-1,1,COUNTIF('Definición técnica de imagenes'!$A$3:$A$102,$G$5),5),5,FALSE),'Definición técnica de imagenes'!$F$16),"")</f>
        <v>350 x 230 px</v>
      </c>
      <c r="H11" s="13" t="str">
        <f t="shared" ref="H11:H74" ca="1" si="5">IF(AND(I11&lt;&gt;"",I11&lt;&gt;0),IF(OR(B11&lt;&gt;"",J11&lt;&gt;""),CONCATENATE($C$7,"_",$A11,IF($G$4="Cuaderno de Estudio","_zoom",CONCATENATE("a",IF(LEFT($G$5,1)="F",".jpg",".png")))),""),"")</f>
        <v/>
      </c>
      <c r="I11" s="13" t="str">
        <f ca="1">IF(OR($B11&lt;&gt;"",$J11&lt;&gt;""),IF($G$4="Recurso",IF(VLOOKUP($E11,OFFSET('Definición técnica de imagenes'!$A$1,MATCH($G$5,'Definición técnica de imagenes'!$A$1:$A$104,0)-1,1,COUNTIF('Definición técnica de imagenes'!$A$3:$A$102,$G$5),6),6,FALSE)=0,"",VLOOKUP($E11,OFFSET('Definición técnica de imagenes'!$A$1,MATCH($G$5,'Definición técnica de imagenes'!$A$1:$A$104,0)-1,1,COUNTIF('Definición técnica de imagenes'!$A$3:$A$102,$G$5),6),6,FALSE)),'Definición técnica de imagenes'!$G$16),"")</f>
        <v/>
      </c>
      <c r="J11" s="64" t="s">
        <v>233</v>
      </c>
      <c r="K11" s="65"/>
      <c r="O11" s="2" t="str">
        <f>'Definición técnica de imagenes'!A13</f>
        <v>M101</v>
      </c>
    </row>
    <row r="12" spans="1:16" s="11" customFormat="1" ht="27" x14ac:dyDescent="0.25">
      <c r="A12" s="12" t="str">
        <f t="shared" si="3"/>
        <v>IMG03</v>
      </c>
      <c r="B12" s="62">
        <v>399009100</v>
      </c>
      <c r="C12" s="20" t="str">
        <f t="shared" si="0"/>
        <v>Recurso F6</v>
      </c>
      <c r="D12" s="63" t="s">
        <v>221</v>
      </c>
      <c r="E12" s="63" t="s">
        <v>150</v>
      </c>
      <c r="F12" s="13" t="str">
        <f t="shared" ca="1" si="4"/>
        <v>CN_11_04_CO_REC150_IMG03.jpg</v>
      </c>
      <c r="G12" s="13" t="str">
        <f ca="1">IF($F12&lt;&gt;"",IF($G$4="Recurso",VLOOKUP($E12,OFFSET('Definición técnica de imagenes'!$A$1,MATCH($G$5,'Definición técnica de imagenes'!$A$1:$A$104,0)-1,1,COUNTIF('Definición técnica de imagenes'!$A$3:$A$102,$G$5),5),5,FALSE),'Definición técnica de imagenes'!$F$16),"")</f>
        <v>350 x 230 px</v>
      </c>
      <c r="H12" s="13" t="str">
        <f t="shared" ca="1" si="5"/>
        <v/>
      </c>
      <c r="I12" s="13" t="str">
        <f ca="1">IF(OR($B12&lt;&gt;"",$J12&lt;&gt;""),IF($G$4="Recurso",IF(VLOOKUP($E12,OFFSET('Definición técnica de imagenes'!$A$1,MATCH($G$5,'Definición técnica de imagenes'!$A$1:$A$104,0)-1,1,COUNTIF('Definición técnica de imagenes'!$A$3:$A$102,$G$5),6),6,FALSE)=0,"",VLOOKUP($E12,OFFSET('Definición técnica de imagenes'!$A$1,MATCH($G$5,'Definición técnica de imagenes'!$A$1:$A$104,0)-1,1,COUNTIF('Definición técnica de imagenes'!$A$3:$A$102,$G$5),6),6,FALSE)),'Definición técnica de imagenes'!$G$16),"")</f>
        <v/>
      </c>
      <c r="J12" s="64" t="s">
        <v>232</v>
      </c>
      <c r="K12" s="64"/>
      <c r="O12" s="2" t="str">
        <f>'Definición técnica de imagenes'!A18</f>
        <v>Diaporama F1</v>
      </c>
    </row>
    <row r="13" spans="1:16" s="11" customFormat="1" ht="27" x14ac:dyDescent="0.25">
      <c r="A13" s="12" t="str">
        <f t="shared" si="3"/>
        <v>IMG04</v>
      </c>
      <c r="B13" s="62">
        <v>13017307</v>
      </c>
      <c r="C13" s="20" t="str">
        <f t="shared" si="0"/>
        <v>Recurso F6</v>
      </c>
      <c r="D13" s="63" t="s">
        <v>221</v>
      </c>
      <c r="E13" s="63" t="s">
        <v>155</v>
      </c>
      <c r="F13" s="13" t="str">
        <f t="shared" ca="1" si="4"/>
        <v>CN_11_04_CO_REC150_IMG04n.jpg</v>
      </c>
      <c r="G13" s="13" t="str">
        <f ca="1">IF($F13&lt;&gt;"",IF($G$4="Recurso",VLOOKUP($E13,OFFSET('Definición técnica de imagenes'!$A$1,MATCH($G$5,'Definición técnica de imagenes'!$A$1:$A$104,0)-1,1,COUNTIF('Definición técnica de imagenes'!$A$3:$A$102,$G$5),5),5,FALSE),'Definición técnica de imagenes'!$F$16),"")</f>
        <v>320 x 480 px</v>
      </c>
      <c r="H13" s="13" t="str">
        <f t="shared" ca="1" si="5"/>
        <v>CN_11_04_CO_REC150_IMG04a.jpg</v>
      </c>
      <c r="I13" s="13" t="str">
        <f ca="1">IF(OR($B13&lt;&gt;"",$J13&lt;&gt;""),IF($G$4="Recurso",IF(VLOOKUP($E13,OFFSET('Definición técnica de imagenes'!$A$1,MATCH($G$5,'Definición técnica de imagenes'!$A$1:$A$104,0)-1,1,COUNTIF('Definición técnica de imagenes'!$A$3:$A$102,$G$5),6),6,FALSE)=0,"",VLOOKUP($E13,OFFSET('Definición técnica de imagenes'!$A$1,MATCH($G$5,'Definición técnica de imagenes'!$A$1:$A$104,0)-1,1,COUNTIF('Definición técnica de imagenes'!$A$3:$A$102,$G$5),6),6,FALSE)),'Definición técnica de imagenes'!$G$16),"")</f>
        <v>800 x 458 px</v>
      </c>
      <c r="J13" s="64" t="s">
        <v>234</v>
      </c>
      <c r="K13" s="64"/>
      <c r="O13" s="2" t="str">
        <f>'Definición técnica de imagenes'!A19</f>
        <v>F4</v>
      </c>
    </row>
    <row r="14" spans="1:16" s="11" customFormat="1" ht="189" x14ac:dyDescent="0.25">
      <c r="A14" s="12" t="str">
        <f t="shared" si="3"/>
        <v>IMG05</v>
      </c>
      <c r="B14" s="62">
        <v>223972924</v>
      </c>
      <c r="C14" s="20" t="str">
        <f t="shared" si="0"/>
        <v>Recurso F6</v>
      </c>
      <c r="D14" s="63" t="s">
        <v>187</v>
      </c>
      <c r="E14" s="63" t="s">
        <v>155</v>
      </c>
      <c r="F14" s="13" t="str">
        <f t="shared" ca="1" si="4"/>
        <v>CN_11_04_CO_REC150_IMG05n.jpg</v>
      </c>
      <c r="G14" s="13" t="str">
        <f ca="1">IF($F14&lt;&gt;"",IF($G$4="Recurso",VLOOKUP($E14,OFFSET('Definición técnica de imagenes'!$A$1,MATCH($G$5,'Definición técnica de imagenes'!$A$1:$A$104,0)-1,1,COUNTIF('Definición técnica de imagenes'!$A$3:$A$102,$G$5),5),5,FALSE),'Definición técnica de imagenes'!$F$16),"")</f>
        <v>320 x 480 px</v>
      </c>
      <c r="H14" s="13" t="str">
        <f t="shared" ca="1" si="5"/>
        <v>CN_11_04_CO_REC150_IMG05a.jpg</v>
      </c>
      <c r="I14" s="13" t="str">
        <f ca="1">IF(OR($B14&lt;&gt;"",$J14&lt;&gt;""),IF($G$4="Recurso",IF(VLOOKUP($E14,OFFSET('Definición técnica de imagenes'!$A$1,MATCH($G$5,'Definición técnica de imagenes'!$A$1:$A$104,0)-1,1,COUNTIF('Definición técnica de imagenes'!$A$3:$A$102,$G$5),6),6,FALSE)=0,"",VLOOKUP($E14,OFFSET('Definición técnica de imagenes'!$A$1,MATCH($G$5,'Definición técnica de imagenes'!$A$1:$A$104,0)-1,1,COUNTIF('Definición técnica de imagenes'!$A$3:$A$102,$G$5),6),6,FALSE)),'Definición técnica de imagenes'!$G$16),"")</f>
        <v>800 x 458 px</v>
      </c>
      <c r="J14" s="64" t="s">
        <v>192</v>
      </c>
      <c r="K14" s="64" t="s">
        <v>194</v>
      </c>
      <c r="O14" s="2" t="str">
        <f>'Definición técnica de imagenes'!A22</f>
        <v>F6</v>
      </c>
    </row>
    <row r="15" spans="1:16" s="11" customFormat="1" ht="40.5" x14ac:dyDescent="0.25">
      <c r="A15" s="12" t="str">
        <f t="shared" si="3"/>
        <v>IMG06</v>
      </c>
      <c r="B15" s="62" t="s">
        <v>197</v>
      </c>
      <c r="C15" s="20" t="str">
        <f t="shared" si="0"/>
        <v>Recurso F6</v>
      </c>
      <c r="D15" s="63" t="s">
        <v>187</v>
      </c>
      <c r="E15" s="63" t="s">
        <v>155</v>
      </c>
      <c r="F15" s="13" t="str">
        <f t="shared" ca="1" si="4"/>
        <v>CN_11_04_CO_REC150_IMG06n.jpg</v>
      </c>
      <c r="G15" s="13" t="str">
        <f ca="1">IF($F15&lt;&gt;"",IF($G$4="Recurso",VLOOKUP($E15,OFFSET('Definición técnica de imagenes'!$A$1,MATCH($G$5,'Definición técnica de imagenes'!$A$1:$A$104,0)-1,1,COUNTIF('Definición técnica de imagenes'!$A$3:$A$102,$G$5),5),5,FALSE),'Definición técnica de imagenes'!$F$16),"")</f>
        <v>320 x 480 px</v>
      </c>
      <c r="H15" s="13" t="str">
        <f t="shared" ca="1" si="5"/>
        <v>CN_11_04_CO_REC150_IMG06a.jpg</v>
      </c>
      <c r="I15" s="13" t="str">
        <f ca="1">IF(OR($B15&lt;&gt;"",$J15&lt;&gt;""),IF($G$4="Recurso",IF(VLOOKUP($E15,OFFSET('Definición técnica de imagenes'!$A$1,MATCH($G$5,'Definición técnica de imagenes'!$A$1:$A$104,0)-1,1,COUNTIF('Definición técnica de imagenes'!$A$3:$A$102,$G$5),6),6,FALSE)=0,"",VLOOKUP($E15,OFFSET('Definición técnica de imagenes'!$A$1,MATCH($G$5,'Definición técnica de imagenes'!$A$1:$A$104,0)-1,1,COUNTIF('Definición técnica de imagenes'!$A$3:$A$102,$G$5),6),6,FALSE)),'Definición técnica de imagenes'!$G$16),"")</f>
        <v>800 x 458 px</v>
      </c>
      <c r="J15" s="66" t="s">
        <v>235</v>
      </c>
      <c r="K15" s="66" t="s">
        <v>196</v>
      </c>
      <c r="O15" s="2" t="str">
        <f>'Definición técnica de imagenes'!A24</f>
        <v>F6B</v>
      </c>
    </row>
    <row r="16" spans="1:16" s="11" customFormat="1" ht="185.25" x14ac:dyDescent="0.3">
      <c r="A16" s="12" t="str">
        <f t="shared" si="3"/>
        <v>IMG07</v>
      </c>
      <c r="B16" s="62">
        <v>223972924</v>
      </c>
      <c r="C16" s="20" t="str">
        <f t="shared" si="0"/>
        <v>Recurso F6</v>
      </c>
      <c r="D16" s="63" t="s">
        <v>187</v>
      </c>
      <c r="E16" s="63" t="s">
        <v>155</v>
      </c>
      <c r="F16" s="13" t="str">
        <f t="shared" ca="1" si="4"/>
        <v>CN_11_04_CO_REC150_IMG07n.jpg</v>
      </c>
      <c r="G16" s="13" t="str">
        <f ca="1">IF($F16&lt;&gt;"",IF($G$4="Recurso",VLOOKUP($E16,OFFSET('Definición técnica de imagenes'!$A$1,MATCH($G$5,'Definición técnica de imagenes'!$A$1:$A$104,0)-1,1,COUNTIF('Definición técnica de imagenes'!$A$3:$A$102,$G$5),5),5,FALSE),'Definición técnica de imagenes'!$F$16),"")</f>
        <v>320 x 480 px</v>
      </c>
      <c r="H16" s="13" t="str">
        <f t="shared" ca="1" si="5"/>
        <v>CN_11_04_CO_REC150_IMG07a.jpg</v>
      </c>
      <c r="I16" s="13" t="str">
        <f ca="1">IF(OR($B16&lt;&gt;"",$J16&lt;&gt;""),IF($G$4="Recurso",IF(VLOOKUP($E16,OFFSET('Definición técnica de imagenes'!$A$1,MATCH($G$5,'Definición técnica de imagenes'!$A$1:$A$104,0)-1,1,COUNTIF('Definición técnica de imagenes'!$A$3:$A$102,$G$5),6),6,FALSE)=0,"",VLOOKUP($E16,OFFSET('Definición técnica de imagenes'!$A$1,MATCH($G$5,'Definición técnica de imagenes'!$A$1:$A$104,0)-1,1,COUNTIF('Definición técnica de imagenes'!$A$3:$A$102,$G$5),6),6,FALSE)),'Definición técnica de imagenes'!$G$16),"")</f>
        <v>800 x 458 px</v>
      </c>
      <c r="J16" s="67" t="s">
        <v>193</v>
      </c>
      <c r="K16" s="68" t="s">
        <v>195</v>
      </c>
      <c r="O16" s="2" t="str">
        <f>'Definición técnica de imagenes'!A25</f>
        <v>F7</v>
      </c>
    </row>
    <row r="17" spans="1:15" s="11" customFormat="1" ht="94.5" x14ac:dyDescent="0.25">
      <c r="A17" s="12" t="str">
        <f t="shared" si="3"/>
        <v>IMG08</v>
      </c>
      <c r="B17" s="62">
        <v>223920970</v>
      </c>
      <c r="C17" s="20" t="str">
        <f t="shared" si="0"/>
        <v>Recurso F6</v>
      </c>
      <c r="D17" s="63" t="s">
        <v>187</v>
      </c>
      <c r="E17" s="63" t="s">
        <v>155</v>
      </c>
      <c r="F17" s="13" t="str">
        <f t="shared" ca="1" si="4"/>
        <v>CN_11_04_CO_REC150_IMG08n.jpg</v>
      </c>
      <c r="G17" s="13" t="str">
        <f ca="1">IF($F17&lt;&gt;"",IF($G$4="Recurso",VLOOKUP($E17,OFFSET('Definición técnica de imagenes'!$A$1,MATCH($G$5,'Definición técnica de imagenes'!$A$1:$A$104,0)-1,1,COUNTIF('Definición técnica de imagenes'!$A$3:$A$102,$G$5),5),5,FALSE),'Definición técnica de imagenes'!$F$16),"")</f>
        <v>320 x 480 px</v>
      </c>
      <c r="H17" s="13" t="str">
        <f t="shared" ca="1" si="5"/>
        <v>CN_11_04_CO_REC150_IMG08a.jpg</v>
      </c>
      <c r="I17" s="13" t="str">
        <f ca="1">IF(OR($B17&lt;&gt;"",$J17&lt;&gt;""),IF($G$4="Recurso",IF(VLOOKUP($E17,OFFSET('Definición técnica de imagenes'!$A$1,MATCH($G$5,'Definición técnica de imagenes'!$A$1:$A$104,0)-1,1,COUNTIF('Definición técnica de imagenes'!$A$3:$A$102,$G$5),6),6,FALSE)=0,"",VLOOKUP($E17,OFFSET('Definición técnica de imagenes'!$A$1,MATCH($G$5,'Definición técnica de imagenes'!$A$1:$A$104,0)-1,1,COUNTIF('Definición técnica de imagenes'!$A$3:$A$102,$G$5),6),6,FALSE)),'Definición técnica de imagenes'!$G$16),"")</f>
        <v>800 x 458 px</v>
      </c>
      <c r="J17" s="66" t="s">
        <v>198</v>
      </c>
      <c r="K17" s="66" t="s">
        <v>199</v>
      </c>
      <c r="O17" s="2" t="str">
        <f>'Definición técnica de imagenes'!A27</f>
        <v>F7B</v>
      </c>
    </row>
    <row r="18" spans="1:15" s="11" customFormat="1" ht="54" x14ac:dyDescent="0.25">
      <c r="A18" s="12" t="str">
        <f t="shared" si="3"/>
        <v>IMG09</v>
      </c>
      <c r="B18" s="62" t="s">
        <v>200</v>
      </c>
      <c r="C18" s="20" t="str">
        <f t="shared" si="0"/>
        <v>Recurso F6</v>
      </c>
      <c r="D18" s="63" t="s">
        <v>187</v>
      </c>
      <c r="E18" s="63" t="s">
        <v>155</v>
      </c>
      <c r="F18" s="13" t="str">
        <f t="shared" ca="1" si="4"/>
        <v>CN_11_04_CO_REC150_IMG09n.jpg</v>
      </c>
      <c r="G18" s="13" t="str">
        <f ca="1">IF($F18&lt;&gt;"",IF($G$4="Recurso",VLOOKUP($E18,OFFSET('Definición técnica de imagenes'!$A$1,MATCH($G$5,'Definición técnica de imagenes'!$A$1:$A$104,0)-1,1,COUNTIF('Definición técnica de imagenes'!$A$3:$A$102,$G$5),5),5,FALSE),'Definición técnica de imagenes'!$F$16),"")</f>
        <v>320 x 480 px</v>
      </c>
      <c r="H18" s="13" t="str">
        <f t="shared" ca="1" si="5"/>
        <v>CN_11_04_CO_REC150_IMG09a.jpg</v>
      </c>
      <c r="I18" s="13" t="str">
        <f ca="1">IF(OR($B18&lt;&gt;"",$J18&lt;&gt;""),IF($G$4="Recurso",IF(VLOOKUP($E18,OFFSET('Definición técnica de imagenes'!$A$1,MATCH($G$5,'Definición técnica de imagenes'!$A$1:$A$104,0)-1,1,COUNTIF('Definición técnica de imagenes'!$A$3:$A$102,$G$5),6),6,FALSE)=0,"",VLOOKUP($E18,OFFSET('Definición técnica de imagenes'!$A$1,MATCH($G$5,'Definición técnica de imagenes'!$A$1:$A$104,0)-1,1,COUNTIF('Definición técnica de imagenes'!$A$3:$A$102,$G$5),6),6,FALSE)),'Definición técnica de imagenes'!$G$16),"")</f>
        <v>800 x 458 px</v>
      </c>
      <c r="J18" s="66" t="s">
        <v>201</v>
      </c>
      <c r="K18" s="66" t="s">
        <v>205</v>
      </c>
      <c r="O18" s="2" t="str">
        <f>'Definición técnica de imagenes'!A30</f>
        <v>F8</v>
      </c>
    </row>
    <row r="19" spans="1:15" s="11" customFormat="1" ht="85.5" x14ac:dyDescent="0.3">
      <c r="A19" s="12" t="str">
        <f t="shared" ref="A19:A50" si="6">IF(OR(B19&lt;&gt;"",J19&lt;&gt;""),CONCATENATE(LEFT(A18,3),IF(MID(A18,4,2)+1&lt;10,CONCATENATE("0",MID(A18,4,2)+1),MID(A18,4,2)+1)),"")</f>
        <v>IMG10</v>
      </c>
      <c r="B19" s="62">
        <v>224171713</v>
      </c>
      <c r="C19" s="20" t="str">
        <f t="shared" si="0"/>
        <v>Recurso F6</v>
      </c>
      <c r="D19" s="63" t="s">
        <v>187</v>
      </c>
      <c r="E19" s="63" t="s">
        <v>155</v>
      </c>
      <c r="F19" s="13" t="str">
        <f t="shared" ca="1" si="4"/>
        <v>CN_11_04_CO_REC150_IMG10n.jpg</v>
      </c>
      <c r="G19" s="13" t="str">
        <f ca="1">IF($F19&lt;&gt;"",IF($G$4="Recurso",VLOOKUP($E19,OFFSET('Definición técnica de imagenes'!$A$1,MATCH($G$5,'Definición técnica de imagenes'!$A$1:$A$104,0)-1,1,COUNTIF('Definición técnica de imagenes'!$A$3:$A$102,$G$5),5),5,FALSE),'Definición técnica de imagenes'!$F$16),"")</f>
        <v>320 x 480 px</v>
      </c>
      <c r="H19" s="13" t="str">
        <f t="shared" ca="1" si="5"/>
        <v>CN_11_04_CO_REC150_IMG10a.jpg</v>
      </c>
      <c r="I19" s="13" t="str">
        <f ca="1">IF(OR($B19&lt;&gt;"",$J19&lt;&gt;""),IF($G$4="Recurso",IF(VLOOKUP($E19,OFFSET('Definición técnica de imagenes'!$A$1,MATCH($G$5,'Definición técnica de imagenes'!$A$1:$A$104,0)-1,1,COUNTIF('Definición técnica de imagenes'!$A$3:$A$102,$G$5),6),6,FALSE)=0,"",VLOOKUP($E19,OFFSET('Definición técnica de imagenes'!$A$1,MATCH($G$5,'Definición técnica de imagenes'!$A$1:$A$104,0)-1,1,COUNTIF('Definición técnica de imagenes'!$A$3:$A$102,$G$5),6),6,FALSE)),'Definición técnica de imagenes'!$G$16),"")</f>
        <v>800 x 458 px</v>
      </c>
      <c r="J19" s="67" t="s">
        <v>203</v>
      </c>
      <c r="K19" s="68" t="s">
        <v>202</v>
      </c>
      <c r="O19" s="2" t="str">
        <f>'Definición técnica de imagenes'!A31</f>
        <v>F10</v>
      </c>
    </row>
    <row r="20" spans="1:15" s="11" customFormat="1" ht="27" x14ac:dyDescent="0.25">
      <c r="A20" s="12" t="str">
        <f t="shared" si="6"/>
        <v>IMG11</v>
      </c>
      <c r="B20" s="62">
        <v>339037565</v>
      </c>
      <c r="C20" s="20" t="str">
        <f t="shared" si="0"/>
        <v>Recurso F6</v>
      </c>
      <c r="D20" s="63" t="s">
        <v>187</v>
      </c>
      <c r="E20" s="63" t="s">
        <v>155</v>
      </c>
      <c r="F20" s="13" t="str">
        <f t="shared" ca="1" si="4"/>
        <v>CN_11_04_CO_REC150_IMG11n.jpg</v>
      </c>
      <c r="G20" s="13" t="str">
        <f ca="1">IF($F20&lt;&gt;"",IF($G$4="Recurso",VLOOKUP($E20,OFFSET('Definición técnica de imagenes'!$A$1,MATCH($G$5,'Definición técnica de imagenes'!$A$1:$A$104,0)-1,1,COUNTIF('Definición técnica de imagenes'!$A$3:$A$102,$G$5),5),5,FALSE),'Definición técnica de imagenes'!$F$16),"")</f>
        <v>320 x 480 px</v>
      </c>
      <c r="H20" s="13" t="str">
        <f t="shared" ca="1" si="5"/>
        <v>CN_11_04_CO_REC150_IMG11a.jpg</v>
      </c>
      <c r="I20" s="13" t="str">
        <f ca="1">IF(OR($B20&lt;&gt;"",$J20&lt;&gt;""),IF($G$4="Recurso",IF(VLOOKUP($E20,OFFSET('Definición técnica de imagenes'!$A$1,MATCH($G$5,'Definición técnica de imagenes'!$A$1:$A$104,0)-1,1,COUNTIF('Definición técnica de imagenes'!$A$3:$A$102,$G$5),6),6,FALSE)=0,"",VLOOKUP($E20,OFFSET('Definición técnica de imagenes'!$A$1,MATCH($G$5,'Definición técnica de imagenes'!$A$1:$A$104,0)-1,1,COUNTIF('Definición técnica de imagenes'!$A$3:$A$102,$G$5),6),6,FALSE)),'Definición técnica de imagenes'!$G$16),"")</f>
        <v>800 x 458 px</v>
      </c>
      <c r="J20" s="64" t="s">
        <v>204</v>
      </c>
      <c r="K20" s="66"/>
      <c r="O20" s="2" t="str">
        <f>'Definición técnica de imagenes'!A32</f>
        <v>F10B</v>
      </c>
    </row>
    <row r="21" spans="1:15" s="11" customFormat="1" ht="197.25" customHeight="1" x14ac:dyDescent="0.25">
      <c r="A21" s="12" t="str">
        <f t="shared" si="6"/>
        <v>IMG12</v>
      </c>
      <c r="B21" s="62" t="s">
        <v>188</v>
      </c>
      <c r="C21" s="20" t="str">
        <f t="shared" si="0"/>
        <v>Recurso F6</v>
      </c>
      <c r="D21" s="63" t="s">
        <v>187</v>
      </c>
      <c r="E21" s="63" t="s">
        <v>155</v>
      </c>
      <c r="F21" s="13" t="str">
        <f t="shared" ca="1" si="4"/>
        <v>CN_11_04_CO_REC150_IMG12n.jpg</v>
      </c>
      <c r="G21" s="13" t="str">
        <f ca="1">IF($F21&lt;&gt;"",IF($G$4="Recurso",VLOOKUP($E21,OFFSET('Definición técnica de imagenes'!$A$1,MATCH($G$5,'Definición técnica de imagenes'!$A$1:$A$104,0)-1,1,COUNTIF('Definición técnica de imagenes'!$A$3:$A$102,$G$5),5),5,FALSE),'Definición técnica de imagenes'!$F$16),"")</f>
        <v>320 x 480 px</v>
      </c>
      <c r="H21" s="13" t="str">
        <f t="shared" ca="1" si="5"/>
        <v>CN_11_04_CO_REC150_IMG12a.jpg</v>
      </c>
      <c r="I21" s="13" t="str">
        <f ca="1">IF(OR($B21&lt;&gt;"",$J21&lt;&gt;""),IF($G$4="Recurso",IF(VLOOKUP($E21,OFFSET('Definición técnica de imagenes'!$A$1,MATCH($G$5,'Definición técnica de imagenes'!$A$1:$A$104,0)-1,1,COUNTIF('Definición técnica de imagenes'!$A$3:$A$102,$G$5),6),6,FALSE)=0,"",VLOOKUP($E21,OFFSET('Definición técnica de imagenes'!$A$1,MATCH($G$5,'Definición técnica de imagenes'!$A$1:$A$104,0)-1,1,COUNTIF('Definición técnica de imagenes'!$A$3:$A$102,$G$5),6),6,FALSE)),'Definición técnica de imagenes'!$G$16),"")</f>
        <v>800 x 458 px</v>
      </c>
      <c r="J21" s="66" t="s">
        <v>210</v>
      </c>
      <c r="K21" s="66" t="s">
        <v>209</v>
      </c>
      <c r="O21" s="2" t="str">
        <f>'Definición técnica de imagenes'!A33</f>
        <v>F11</v>
      </c>
    </row>
    <row r="22" spans="1:15" s="11" customFormat="1" ht="297.75" customHeight="1" x14ac:dyDescent="0.25">
      <c r="A22" s="12" t="str">
        <f t="shared" si="6"/>
        <v>IMG13</v>
      </c>
      <c r="B22" s="62" t="s">
        <v>188</v>
      </c>
      <c r="C22" s="20" t="str">
        <f t="shared" si="0"/>
        <v>Recurso F6</v>
      </c>
      <c r="D22" s="63" t="s">
        <v>187</v>
      </c>
      <c r="E22" s="63" t="s">
        <v>155</v>
      </c>
      <c r="F22" s="13" t="str">
        <f t="shared" ca="1" si="4"/>
        <v>CN_11_04_CO_REC150_IMG13n.jpg</v>
      </c>
      <c r="G22" s="13" t="str">
        <f ca="1">IF($F22&lt;&gt;"",IF($G$4="Recurso",VLOOKUP($E22,OFFSET('Definición técnica de imagenes'!$A$1,MATCH($G$5,'Definición técnica de imagenes'!$A$1:$A$104,0)-1,1,COUNTIF('Definición técnica de imagenes'!$A$3:$A$102,$G$5),5),5,FALSE),'Definición técnica de imagenes'!$F$16),"")</f>
        <v>320 x 480 px</v>
      </c>
      <c r="H22" s="13" t="str">
        <f t="shared" ca="1" si="5"/>
        <v>CN_11_04_CO_REC150_IMG13a.jpg</v>
      </c>
      <c r="I22" s="13" t="str">
        <f ca="1">IF(OR($B22&lt;&gt;"",$J22&lt;&gt;""),IF($G$4="Recurso",IF(VLOOKUP($E22,OFFSET('Definición técnica de imagenes'!$A$1,MATCH($G$5,'Definición técnica de imagenes'!$A$1:$A$104,0)-1,1,COUNTIF('Definición técnica de imagenes'!$A$3:$A$102,$G$5),6),6,FALSE)=0,"",VLOOKUP($E22,OFFSET('Definición técnica de imagenes'!$A$1,MATCH($G$5,'Definición técnica de imagenes'!$A$1:$A$104,0)-1,1,COUNTIF('Definición técnica de imagenes'!$A$3:$A$102,$G$5),6),6,FALSE)),'Definición técnica de imagenes'!$G$16),"")</f>
        <v>800 x 458 px</v>
      </c>
      <c r="J22" s="63" t="s">
        <v>211</v>
      </c>
      <c r="K22" s="64" t="s">
        <v>212</v>
      </c>
      <c r="O22" s="2" t="str">
        <f>'Definición técnica de imagenes'!A34</f>
        <v>F12</v>
      </c>
    </row>
    <row r="23" spans="1:15" s="11" customFormat="1" ht="154.5" customHeight="1" x14ac:dyDescent="0.25">
      <c r="A23" s="12" t="str">
        <f t="shared" si="6"/>
        <v>IMG14</v>
      </c>
      <c r="B23" s="62" t="s">
        <v>207</v>
      </c>
      <c r="C23" s="20" t="str">
        <f t="shared" si="0"/>
        <v>Recurso F6</v>
      </c>
      <c r="D23" s="63" t="s">
        <v>187</v>
      </c>
      <c r="E23" s="63" t="s">
        <v>155</v>
      </c>
      <c r="F23" s="13" t="str">
        <f t="shared" ca="1" si="4"/>
        <v>CN_11_04_CO_REC150_IMG14n.jpg</v>
      </c>
      <c r="G23" s="13" t="str">
        <f ca="1">IF($F23&lt;&gt;"",IF($G$4="Recurso",VLOOKUP($E23,OFFSET('Definición técnica de imagenes'!$A$1,MATCH($G$5,'Definición técnica de imagenes'!$A$1:$A$104,0)-1,1,COUNTIF('Definición técnica de imagenes'!$A$3:$A$102,$G$5),5),5,FALSE),'Definición técnica de imagenes'!$F$16),"")</f>
        <v>320 x 480 px</v>
      </c>
      <c r="H23" s="13" t="str">
        <f t="shared" ca="1" si="5"/>
        <v>CN_11_04_CO_REC150_IMG14a.jpg</v>
      </c>
      <c r="I23" s="13" t="str">
        <f ca="1">IF(OR($B23&lt;&gt;"",$J23&lt;&gt;""),IF($G$4="Recurso",IF(VLOOKUP($E23,OFFSET('Definición técnica de imagenes'!$A$1,MATCH($G$5,'Definición técnica de imagenes'!$A$1:$A$104,0)-1,1,COUNTIF('Definición técnica de imagenes'!$A$3:$A$102,$G$5),6),6,FALSE)=0,"",VLOOKUP($E23,OFFSET('Definición técnica de imagenes'!$A$1,MATCH($G$5,'Definición técnica de imagenes'!$A$1:$A$104,0)-1,1,COUNTIF('Definición técnica de imagenes'!$A$3:$A$102,$G$5),6),6,FALSE)),'Definición técnica de imagenes'!$G$16),"")</f>
        <v>800 x 458 px</v>
      </c>
      <c r="J23" s="64" t="s">
        <v>206</v>
      </c>
      <c r="K23" s="64" t="s">
        <v>208</v>
      </c>
      <c r="O23" s="2" t="str">
        <f>'Definición técnica de imagenes'!A35</f>
        <v>F13</v>
      </c>
    </row>
    <row r="24" spans="1:15" s="11" customFormat="1" ht="200.25" customHeight="1" x14ac:dyDescent="0.25">
      <c r="A24" s="12" t="str">
        <f t="shared" si="6"/>
        <v>IMG15</v>
      </c>
      <c r="B24" s="62" t="s">
        <v>191</v>
      </c>
      <c r="C24" s="20" t="str">
        <f t="shared" si="0"/>
        <v>Recurso F6</v>
      </c>
      <c r="D24" s="63" t="s">
        <v>187</v>
      </c>
      <c r="E24" s="63" t="s">
        <v>155</v>
      </c>
      <c r="F24" s="13" t="str">
        <f t="shared" ca="1" si="4"/>
        <v>CN_11_04_CO_REC150_IMG15n.jpg</v>
      </c>
      <c r="G24" s="13" t="str">
        <f ca="1">IF($F24&lt;&gt;"",IF($G$4="Recurso",VLOOKUP($E24,OFFSET('Definición técnica de imagenes'!$A$1,MATCH($G$5,'Definición técnica de imagenes'!$A$1:$A$104,0)-1,1,COUNTIF('Definición técnica de imagenes'!$A$3:$A$102,$G$5),5),5,FALSE),'Definición técnica de imagenes'!$F$16),"")</f>
        <v>320 x 480 px</v>
      </c>
      <c r="H24" s="13" t="str">
        <f t="shared" ca="1" si="5"/>
        <v>CN_11_04_CO_REC150_IMG15a.jpg</v>
      </c>
      <c r="I24" s="13" t="str">
        <f ca="1">IF(OR($B24&lt;&gt;"",$J24&lt;&gt;""),IF($G$4="Recurso",IF(VLOOKUP($E24,OFFSET('Definición técnica de imagenes'!$A$1,MATCH($G$5,'Definición técnica de imagenes'!$A$1:$A$104,0)-1,1,COUNTIF('Definición técnica de imagenes'!$A$3:$A$102,$G$5),6),6,FALSE)=0,"",VLOOKUP($E24,OFFSET('Definición técnica de imagenes'!$A$1,MATCH($G$5,'Definición técnica de imagenes'!$A$1:$A$104,0)-1,1,COUNTIF('Definición técnica de imagenes'!$A$3:$A$102,$G$5),6),6,FALSE)),'Definición técnica de imagenes'!$G$16),"")</f>
        <v>800 x 458 px</v>
      </c>
      <c r="J24" s="63" t="s">
        <v>215</v>
      </c>
      <c r="K24" s="65" t="s">
        <v>213</v>
      </c>
      <c r="O24" s="2" t="str">
        <f>'Definición técnica de imagenes'!A37</f>
        <v>F13B</v>
      </c>
    </row>
    <row r="25" spans="1:15" s="11" customFormat="1" ht="191.25" customHeight="1" x14ac:dyDescent="0.25">
      <c r="A25" s="12" t="str">
        <f t="shared" si="6"/>
        <v>IMG16</v>
      </c>
      <c r="B25" s="62" t="s">
        <v>191</v>
      </c>
      <c r="C25" s="20" t="str">
        <f t="shared" si="0"/>
        <v>Recurso F6</v>
      </c>
      <c r="D25" s="63" t="s">
        <v>187</v>
      </c>
      <c r="E25" s="63" t="s">
        <v>155</v>
      </c>
      <c r="F25" s="13" t="str">
        <f t="shared" ca="1" si="4"/>
        <v>CN_11_04_CO_REC150_IMG16n.jpg</v>
      </c>
      <c r="G25" s="13" t="str">
        <f ca="1">IF($F25&lt;&gt;"",IF($G$4="Recurso",VLOOKUP($E25,OFFSET('Definición técnica de imagenes'!$A$1,MATCH($G$5,'Definición técnica de imagenes'!$A$1:$A$104,0)-1,1,COUNTIF('Definición técnica de imagenes'!$A$3:$A$102,$G$5),5),5,FALSE),'Definición técnica de imagenes'!$F$16),"")</f>
        <v>320 x 480 px</v>
      </c>
      <c r="H25" s="13" t="str">
        <f t="shared" ca="1" si="5"/>
        <v>CN_11_04_CO_REC150_IMG16a.jpg</v>
      </c>
      <c r="I25" s="13" t="str">
        <f ca="1">IF(OR($B25&lt;&gt;"",$J25&lt;&gt;""),IF($G$4="Recurso",IF(VLOOKUP($E25,OFFSET('Definición técnica de imagenes'!$A$1,MATCH($G$5,'Definición técnica de imagenes'!$A$1:$A$104,0)-1,1,COUNTIF('Definición técnica de imagenes'!$A$3:$A$102,$G$5),6),6,FALSE)=0,"",VLOOKUP($E25,OFFSET('Definición técnica de imagenes'!$A$1,MATCH($G$5,'Definición técnica de imagenes'!$A$1:$A$104,0)-1,1,COUNTIF('Definición técnica de imagenes'!$A$3:$A$102,$G$5),6),6,FALSE)),'Definición técnica de imagenes'!$G$16),"")</f>
        <v>800 x 458 px</v>
      </c>
      <c r="J25" s="63" t="s">
        <v>216</v>
      </c>
      <c r="K25" s="64" t="s">
        <v>214</v>
      </c>
    </row>
    <row r="26" spans="1:15" s="11" customFormat="1" ht="62.25" customHeight="1" x14ac:dyDescent="0.25">
      <c r="A26" s="12" t="str">
        <f t="shared" si="6"/>
        <v>IMG17</v>
      </c>
      <c r="B26" s="62">
        <v>207078517</v>
      </c>
      <c r="C26" s="20" t="str">
        <f t="shared" si="0"/>
        <v>Recurso F6</v>
      </c>
      <c r="D26" s="63" t="s">
        <v>187</v>
      </c>
      <c r="E26" s="63" t="s">
        <v>155</v>
      </c>
      <c r="F26" s="13" t="str">
        <f t="shared" ca="1" si="4"/>
        <v>CN_11_04_CO_REC150_IMG17n.jpg</v>
      </c>
      <c r="G26" s="13" t="str">
        <f ca="1">IF($F26&lt;&gt;"",IF($G$4="Recurso",VLOOKUP($E26,OFFSET('Definición técnica de imagenes'!$A$1,MATCH($G$5,'Definición técnica de imagenes'!$A$1:$A$104,0)-1,1,COUNTIF('Definición técnica de imagenes'!$A$3:$A$102,$G$5),5),5,FALSE),'Definición técnica de imagenes'!$F$16),"")</f>
        <v>320 x 480 px</v>
      </c>
      <c r="H26" s="13" t="str">
        <f t="shared" ca="1" si="5"/>
        <v>CN_11_04_CO_REC150_IMG17a.jpg</v>
      </c>
      <c r="I26" s="13" t="str">
        <f ca="1">IF(OR($B26&lt;&gt;"",$J26&lt;&gt;""),IF($G$4="Recurso",IF(VLOOKUP($E26,OFFSET('Definición técnica de imagenes'!$A$1,MATCH($G$5,'Definición técnica de imagenes'!$A$1:$A$104,0)-1,1,COUNTIF('Definición técnica de imagenes'!$A$3:$A$102,$G$5),6),6,FALSE)=0,"",VLOOKUP($E26,OFFSET('Definición técnica de imagenes'!$A$1,MATCH($G$5,'Definición técnica de imagenes'!$A$1:$A$104,0)-1,1,COUNTIF('Definición técnica de imagenes'!$A$3:$A$102,$G$5),6),6,FALSE)),'Definición técnica de imagenes'!$G$16),"")</f>
        <v>800 x 458 px</v>
      </c>
      <c r="J26" s="63" t="s">
        <v>222</v>
      </c>
      <c r="K26" s="64" t="s">
        <v>223</v>
      </c>
    </row>
    <row r="27" spans="1:15" s="11" customFormat="1" ht="191.25" customHeight="1" x14ac:dyDescent="0.25">
      <c r="A27" s="12" t="str">
        <f t="shared" si="6"/>
        <v>IMG18</v>
      </c>
      <c r="B27" s="62" t="s">
        <v>191</v>
      </c>
      <c r="C27" s="20" t="str">
        <f t="shared" si="0"/>
        <v>Recurso F6</v>
      </c>
      <c r="D27" s="63" t="s">
        <v>187</v>
      </c>
      <c r="E27" s="63" t="s">
        <v>155</v>
      </c>
      <c r="F27" s="13" t="str">
        <f t="shared" ca="1" si="4"/>
        <v>CN_11_04_CO_REC150_IMG18n.jpg</v>
      </c>
      <c r="G27" s="13" t="str">
        <f ca="1">IF($F27&lt;&gt;"",IF($G$4="Recurso",VLOOKUP($E27,OFFSET('Definición técnica de imagenes'!$A$1,MATCH($G$5,'Definición técnica de imagenes'!$A$1:$A$104,0)-1,1,COUNTIF('Definición técnica de imagenes'!$A$3:$A$102,$G$5),5),5,FALSE),'Definición técnica de imagenes'!$F$16),"")</f>
        <v>320 x 480 px</v>
      </c>
      <c r="H27" s="13" t="str">
        <f t="shared" ca="1" si="5"/>
        <v>CN_11_04_CO_REC150_IMG18a.jpg</v>
      </c>
      <c r="I27" s="13" t="str">
        <f ca="1">IF(OR($B27&lt;&gt;"",$J27&lt;&gt;""),IF($G$4="Recurso",IF(VLOOKUP($E27,OFFSET('Definición técnica de imagenes'!$A$1,MATCH($G$5,'Definición técnica de imagenes'!$A$1:$A$104,0)-1,1,COUNTIF('Definición técnica de imagenes'!$A$3:$A$102,$G$5),6),6,FALSE)=0,"",VLOOKUP($E27,OFFSET('Definición técnica de imagenes'!$A$1,MATCH($G$5,'Definición técnica de imagenes'!$A$1:$A$104,0)-1,1,COUNTIF('Definición técnica de imagenes'!$A$3:$A$102,$G$5),6),6,FALSE)),'Definición técnica de imagenes'!$G$16),"")</f>
        <v>800 x 458 px</v>
      </c>
      <c r="J27" s="63" t="s">
        <v>219</v>
      </c>
      <c r="K27" s="64" t="s">
        <v>217</v>
      </c>
      <c r="O27" s="2"/>
    </row>
    <row r="28" spans="1:15" s="11" customFormat="1" ht="110.25" customHeight="1" x14ac:dyDescent="0.25">
      <c r="A28" s="12" t="str">
        <f t="shared" si="6"/>
        <v>IMG19</v>
      </c>
      <c r="B28" s="62" t="s">
        <v>191</v>
      </c>
      <c r="C28" s="20" t="str">
        <f t="shared" si="0"/>
        <v>Recurso F6</v>
      </c>
      <c r="D28" s="63" t="s">
        <v>187</v>
      </c>
      <c r="E28" s="63" t="s">
        <v>155</v>
      </c>
      <c r="F28" s="13" t="str">
        <f t="shared" ca="1" si="4"/>
        <v>CN_11_04_CO_REC150_IMG19n.jpg</v>
      </c>
      <c r="G28" s="13" t="str">
        <f ca="1">IF($F28&lt;&gt;"",IF($G$4="Recurso",VLOOKUP($E28,OFFSET('Definición técnica de imagenes'!$A$1,MATCH($G$5,'Definición técnica de imagenes'!$A$1:$A$104,0)-1,1,COUNTIF('Definición técnica de imagenes'!$A$3:$A$102,$G$5),5),5,FALSE),'Definición técnica de imagenes'!$F$16),"")</f>
        <v>320 x 480 px</v>
      </c>
      <c r="H28" s="13" t="str">
        <f t="shared" ca="1" si="5"/>
        <v>CN_11_04_CO_REC150_IMG19a.jpg</v>
      </c>
      <c r="I28" s="13" t="str">
        <f ca="1">IF(OR($B28&lt;&gt;"",$J28&lt;&gt;""),IF($G$4="Recurso",IF(VLOOKUP($E28,OFFSET('Definición técnica de imagenes'!$A$1,MATCH($G$5,'Definición técnica de imagenes'!$A$1:$A$104,0)-1,1,COUNTIF('Definición técnica de imagenes'!$A$3:$A$102,$G$5),6),6,FALSE)=0,"",VLOOKUP($E28,OFFSET('Definición técnica de imagenes'!$A$1,MATCH($G$5,'Definición técnica de imagenes'!$A$1:$A$104,0)-1,1,COUNTIF('Definición técnica de imagenes'!$A$3:$A$102,$G$5),6),6,FALSE)),'Definición técnica de imagenes'!$G$16),"")</f>
        <v>800 x 458 px</v>
      </c>
      <c r="J28" s="64" t="s">
        <v>218</v>
      </c>
      <c r="K28" s="64" t="s">
        <v>196</v>
      </c>
    </row>
    <row r="29" spans="1:15" s="11" customFormat="1" ht="198" customHeight="1" x14ac:dyDescent="0.25">
      <c r="A29" s="12" t="str">
        <f t="shared" si="6"/>
        <v>IMG20</v>
      </c>
      <c r="B29" s="62" t="s">
        <v>191</v>
      </c>
      <c r="C29" s="20" t="str">
        <f t="shared" si="0"/>
        <v>Recurso F6</v>
      </c>
      <c r="D29" s="63" t="s">
        <v>187</v>
      </c>
      <c r="E29" s="63" t="s">
        <v>155</v>
      </c>
      <c r="F29" s="13" t="str">
        <f t="shared" ca="1" si="4"/>
        <v>CN_11_04_CO_REC150_IMG20n.jpg</v>
      </c>
      <c r="G29" s="13" t="str">
        <f ca="1">IF($F29&lt;&gt;"",IF($G$4="Recurso",VLOOKUP($E29,OFFSET('Definición técnica de imagenes'!$A$1,MATCH($G$5,'Definición técnica de imagenes'!$A$1:$A$104,0)-1,1,COUNTIF('Definición técnica de imagenes'!$A$3:$A$102,$G$5),5),5,FALSE),'Definición técnica de imagenes'!$F$16),"")</f>
        <v>320 x 480 px</v>
      </c>
      <c r="H29" s="13" t="str">
        <f t="shared" ca="1" si="5"/>
        <v>CN_11_04_CO_REC150_IMG20a.jpg</v>
      </c>
      <c r="I29" s="13" t="str">
        <f ca="1">IF(OR($B29&lt;&gt;"",$J29&lt;&gt;""),IF($G$4="Recurso",IF(VLOOKUP($E29,OFFSET('Definición técnica de imagenes'!$A$1,MATCH($G$5,'Definición técnica de imagenes'!$A$1:$A$104,0)-1,1,COUNTIF('Definición técnica de imagenes'!$A$3:$A$102,$G$5),6),6,FALSE)=0,"",VLOOKUP($E29,OFFSET('Definición técnica de imagenes'!$A$1,MATCH($G$5,'Definición técnica de imagenes'!$A$1:$A$104,0)-1,1,COUNTIF('Definición técnica de imagenes'!$A$3:$A$102,$G$5),6),6,FALSE)),'Definición técnica de imagenes'!$G$16),"")</f>
        <v>800 x 458 px</v>
      </c>
      <c r="J29" s="64" t="s">
        <v>227</v>
      </c>
      <c r="K29" s="64" t="s">
        <v>228</v>
      </c>
    </row>
    <row r="30" spans="1:15" s="11" customFormat="1" ht="27.75" customHeight="1" x14ac:dyDescent="0.25">
      <c r="A30" s="12" t="str">
        <f t="shared" si="6"/>
        <v>IMG21</v>
      </c>
      <c r="B30" s="62">
        <v>91166960</v>
      </c>
      <c r="C30" s="20" t="str">
        <f t="shared" si="0"/>
        <v>Recurso F6</v>
      </c>
      <c r="D30" s="63" t="s">
        <v>221</v>
      </c>
      <c r="E30" s="63" t="s">
        <v>155</v>
      </c>
      <c r="F30" s="13" t="str">
        <f t="shared" ca="1" si="4"/>
        <v>CN_11_04_CO_REC150_IMG21n.jpg</v>
      </c>
      <c r="G30" s="13" t="str">
        <f ca="1">IF($F30&lt;&gt;"",IF($G$4="Recurso",VLOOKUP($E30,OFFSET('Definición técnica de imagenes'!$A$1,MATCH($G$5,'Definición técnica de imagenes'!$A$1:$A$104,0)-1,1,COUNTIF('Definición técnica de imagenes'!$A$3:$A$102,$G$5),5),5,FALSE),'Definición técnica de imagenes'!$F$16),"")</f>
        <v>320 x 480 px</v>
      </c>
      <c r="H30" s="13" t="str">
        <f t="shared" ca="1" si="5"/>
        <v>CN_11_04_CO_REC150_IMG21a.jpg</v>
      </c>
      <c r="I30" s="13" t="str">
        <f ca="1">IF(OR($B30&lt;&gt;"",$J30&lt;&gt;""),IF($G$4="Recurso",IF(VLOOKUP($E30,OFFSET('Definición técnica de imagenes'!$A$1,MATCH($G$5,'Definición técnica de imagenes'!$A$1:$A$104,0)-1,1,COUNTIF('Definición técnica de imagenes'!$A$3:$A$102,$G$5),6),6,FALSE)=0,"",VLOOKUP($E30,OFFSET('Definición técnica de imagenes'!$A$1,MATCH($G$5,'Definición técnica de imagenes'!$A$1:$A$104,0)-1,1,COUNTIF('Definición técnica de imagenes'!$A$3:$A$102,$G$5),6),6,FALSE)),'Definición técnica de imagenes'!$G$16),"")</f>
        <v>800 x 458 px</v>
      </c>
      <c r="J30" s="64" t="s">
        <v>225</v>
      </c>
      <c r="K30" s="64"/>
    </row>
    <row r="31" spans="1:15" s="11" customFormat="1" ht="225" customHeight="1" x14ac:dyDescent="0.25">
      <c r="A31" s="12" t="str">
        <f t="shared" si="6"/>
        <v>IMG22</v>
      </c>
      <c r="B31" s="62" t="s">
        <v>191</v>
      </c>
      <c r="C31" s="20" t="str">
        <f t="shared" si="0"/>
        <v>Recurso F6</v>
      </c>
      <c r="D31" s="63" t="s">
        <v>187</v>
      </c>
      <c r="E31" s="63" t="s">
        <v>155</v>
      </c>
      <c r="F31" s="13" t="str">
        <f t="shared" ca="1" si="4"/>
        <v>CN_11_04_CO_REC150_IMG22n.jpg</v>
      </c>
      <c r="G31" s="13" t="str">
        <f ca="1">IF($F31&lt;&gt;"",IF($G$4="Recurso",VLOOKUP($E31,OFFSET('Definición técnica de imagenes'!$A$1,MATCH($G$5,'Definición técnica de imagenes'!$A$1:$A$104,0)-1,1,COUNTIF('Definición técnica de imagenes'!$A$3:$A$102,$G$5),5),5,FALSE),'Definición técnica de imagenes'!$F$16),"")</f>
        <v>320 x 480 px</v>
      </c>
      <c r="H31" s="13" t="str">
        <f t="shared" ca="1" si="5"/>
        <v>CN_11_04_CO_REC150_IMG22a.jpg</v>
      </c>
      <c r="I31" s="13" t="str">
        <f ca="1">IF(OR($B31&lt;&gt;"",$J31&lt;&gt;""),IF($G$4="Recurso",IF(VLOOKUP($E31,OFFSET('Definición técnica de imagenes'!$A$1,MATCH($G$5,'Definición técnica de imagenes'!$A$1:$A$104,0)-1,1,COUNTIF('Definición técnica de imagenes'!$A$3:$A$102,$G$5),6),6,FALSE)=0,"",VLOOKUP($E31,OFFSET('Definición técnica de imagenes'!$A$1,MATCH($G$5,'Definición técnica de imagenes'!$A$1:$A$104,0)-1,1,COUNTIF('Definición técnica de imagenes'!$A$3:$A$102,$G$5),6),6,FALSE)),'Definición técnica de imagenes'!$G$16),"")</f>
        <v>800 x 458 px</v>
      </c>
      <c r="J31" s="64" t="s">
        <v>226</v>
      </c>
      <c r="K31" s="64" t="s">
        <v>220</v>
      </c>
    </row>
    <row r="32" spans="1:15" s="11" customFormat="1" ht="27" x14ac:dyDescent="0.25">
      <c r="A32" s="12" t="str">
        <f t="shared" si="6"/>
        <v>IMG23</v>
      </c>
      <c r="B32" s="62">
        <v>426204541</v>
      </c>
      <c r="C32" s="20" t="str">
        <f t="shared" si="0"/>
        <v>Recurso F6</v>
      </c>
      <c r="D32" s="63" t="s">
        <v>221</v>
      </c>
      <c r="E32" s="63" t="s">
        <v>155</v>
      </c>
      <c r="F32" s="13" t="str">
        <f t="shared" ca="1" si="4"/>
        <v>CN_11_04_CO_REC150_IMG23n.jpg</v>
      </c>
      <c r="G32" s="13" t="str">
        <f ca="1">IF($F32&lt;&gt;"",IF($G$4="Recurso",VLOOKUP($E32,OFFSET('Definición técnica de imagenes'!$A$1,MATCH($G$5,'Definición técnica de imagenes'!$A$1:$A$104,0)-1,1,COUNTIF('Definición técnica de imagenes'!$A$3:$A$102,$G$5),5),5,FALSE),'Definición técnica de imagenes'!$F$16),"")</f>
        <v>320 x 480 px</v>
      </c>
      <c r="H32" s="13" t="str">
        <f t="shared" ca="1" si="5"/>
        <v>CN_11_04_CO_REC150_IMG23a.jpg</v>
      </c>
      <c r="I32" s="13" t="str">
        <f ca="1">IF(OR($B32&lt;&gt;"",$J32&lt;&gt;""),IF($G$4="Recurso",IF(VLOOKUP($E32,OFFSET('Definición técnica de imagenes'!$A$1,MATCH($G$5,'Definición técnica de imagenes'!$A$1:$A$104,0)-1,1,COUNTIF('Definición técnica de imagenes'!$A$3:$A$102,$G$5),6),6,FALSE)=0,"",VLOOKUP($E32,OFFSET('Definición técnica de imagenes'!$A$1,MATCH($G$5,'Definición técnica de imagenes'!$A$1:$A$104,0)-1,1,COUNTIF('Definición técnica de imagenes'!$A$3:$A$102,$G$5),6),6,FALSE)),'Definición técnica de imagenes'!$G$16),"")</f>
        <v>800 x 458 px</v>
      </c>
      <c r="J32" s="64" t="s">
        <v>230</v>
      </c>
      <c r="K32" s="64"/>
    </row>
    <row r="33" spans="1:15" s="11" customFormat="1" ht="27" x14ac:dyDescent="0.25">
      <c r="A33" s="12" t="str">
        <f t="shared" si="6"/>
        <v>IMG24</v>
      </c>
      <c r="B33" s="62">
        <v>225059908</v>
      </c>
      <c r="C33" s="20" t="str">
        <f t="shared" si="0"/>
        <v>Recurso F6</v>
      </c>
      <c r="D33" s="63" t="s">
        <v>221</v>
      </c>
      <c r="E33" s="63" t="s">
        <v>155</v>
      </c>
      <c r="F33" s="13" t="str">
        <f t="shared" ca="1" si="4"/>
        <v>CN_11_04_CO_REC150_IMG24n.jpg</v>
      </c>
      <c r="G33" s="13" t="str">
        <f ca="1">IF($F33&lt;&gt;"",IF($G$4="Recurso",VLOOKUP($E33,OFFSET('Definición técnica de imagenes'!$A$1,MATCH($G$5,'Definición técnica de imagenes'!$A$1:$A$104,0)-1,1,COUNTIF('Definición técnica de imagenes'!$A$3:$A$102,$G$5),5),5,FALSE),'Definición técnica de imagenes'!$F$16),"")</f>
        <v>320 x 480 px</v>
      </c>
      <c r="H33" s="13" t="str">
        <f t="shared" ca="1" si="5"/>
        <v>CN_11_04_CO_REC150_IMG24a.jpg</v>
      </c>
      <c r="I33" s="13" t="str">
        <f ca="1">IF(OR($B33&lt;&gt;"",$J33&lt;&gt;""),IF($G$4="Recurso",IF(VLOOKUP($E33,OFFSET('Definición técnica de imagenes'!$A$1,MATCH($G$5,'Definición técnica de imagenes'!$A$1:$A$104,0)-1,1,COUNTIF('Definición técnica de imagenes'!$A$3:$A$102,$G$5),6),6,FALSE)=0,"",VLOOKUP($E33,OFFSET('Definición técnica de imagenes'!$A$1,MATCH($G$5,'Definición técnica de imagenes'!$A$1:$A$104,0)-1,1,COUNTIF('Definición técnica de imagenes'!$A$3:$A$102,$G$5),6),6,FALSE)),'Definición técnica de imagenes'!$G$16),"")</f>
        <v>800 x 458 px</v>
      </c>
      <c r="J33" s="64" t="s">
        <v>231</v>
      </c>
      <c r="K33" s="64"/>
    </row>
    <row r="34" spans="1:15" s="11" customFormat="1" ht="27" x14ac:dyDescent="0.25">
      <c r="A34" s="12" t="str">
        <f t="shared" si="6"/>
        <v>IMG25</v>
      </c>
      <c r="B34" s="62">
        <v>333713006</v>
      </c>
      <c r="C34" s="20" t="str">
        <f t="shared" si="0"/>
        <v>Recurso F6</v>
      </c>
      <c r="D34" s="63" t="s">
        <v>221</v>
      </c>
      <c r="E34" s="63" t="s">
        <v>155</v>
      </c>
      <c r="F34" s="13" t="str">
        <f t="shared" ca="1" si="4"/>
        <v>CN_11_04_CO_REC150_IMG25n.jpg</v>
      </c>
      <c r="G34" s="13" t="str">
        <f ca="1">IF($F34&lt;&gt;"",IF($G$4="Recurso",VLOOKUP($E34,OFFSET('Definición técnica de imagenes'!$A$1,MATCH($G$5,'Definición técnica de imagenes'!$A$1:$A$104,0)-1,1,COUNTIF('Definición técnica de imagenes'!$A$3:$A$102,$G$5),5),5,FALSE),'Definición técnica de imagenes'!$F$16),"")</f>
        <v>320 x 480 px</v>
      </c>
      <c r="H34" s="13" t="str">
        <f t="shared" ca="1" si="5"/>
        <v>CN_11_04_CO_REC150_IMG25a.jpg</v>
      </c>
      <c r="I34" s="13" t="str">
        <f ca="1">IF(OR($B34&lt;&gt;"",$J34&lt;&gt;""),IF($G$4="Recurso",IF(VLOOKUP($E34,OFFSET('Definición técnica de imagenes'!$A$1,MATCH($G$5,'Definición técnica de imagenes'!$A$1:$A$104,0)-1,1,COUNTIF('Definición técnica de imagenes'!$A$3:$A$102,$G$5),6),6,FALSE)=0,"",VLOOKUP($E34,OFFSET('Definición técnica de imagenes'!$A$1,MATCH($G$5,'Definición técnica de imagenes'!$A$1:$A$104,0)-1,1,COUNTIF('Definición técnica de imagenes'!$A$3:$A$102,$G$5),6),6,FALSE)),'Definición técnica de imagenes'!$G$16),"")</f>
        <v>800 x 458 px</v>
      </c>
      <c r="J34" s="64" t="s">
        <v>224</v>
      </c>
      <c r="K34" s="64"/>
      <c r="O34" s="2"/>
    </row>
    <row r="35" spans="1:15" s="11" customFormat="1" ht="13.5" customHeight="1" x14ac:dyDescent="0.25">
      <c r="A35" s="12" t="str">
        <f t="shared" si="6"/>
        <v>IMG26</v>
      </c>
      <c r="B35" s="62">
        <v>255300490</v>
      </c>
      <c r="C35" s="20" t="str">
        <f t="shared" si="0"/>
        <v>Recurso F6</v>
      </c>
      <c r="D35" s="63" t="s">
        <v>221</v>
      </c>
      <c r="E35" s="63" t="s">
        <v>155</v>
      </c>
      <c r="F35" s="13" t="str">
        <f t="shared" ca="1" si="4"/>
        <v>CN_11_04_CO_REC150_IMG26n.jpg</v>
      </c>
      <c r="G35" s="13" t="str">
        <f ca="1">IF($F35&lt;&gt;"",IF($G$4="Recurso",VLOOKUP($E35,OFFSET('Definición técnica de imagenes'!$A$1,MATCH($G$5,'Definición técnica de imagenes'!$A$1:$A$104,0)-1,1,COUNTIF('Definición técnica de imagenes'!$A$3:$A$102,$G$5),5),5,FALSE),'Definición técnica de imagenes'!$F$16),"")</f>
        <v>320 x 480 px</v>
      </c>
      <c r="H35" s="13" t="str">
        <f t="shared" ca="1" si="5"/>
        <v>CN_11_04_CO_REC150_IMG26a.jpg</v>
      </c>
      <c r="I35" s="13" t="str">
        <f ca="1">IF(OR($B35&lt;&gt;"",$J35&lt;&gt;""),IF($G$4="Recurso",IF(VLOOKUP($E35,OFFSET('Definición técnica de imagenes'!$A$1,MATCH($G$5,'Definición técnica de imagenes'!$A$1:$A$104,0)-1,1,COUNTIF('Definición técnica de imagenes'!$A$3:$A$102,$G$5),6),6,FALSE)=0,"",VLOOKUP($E35,OFFSET('Definición técnica de imagenes'!$A$1,MATCH($G$5,'Definición técnica de imagenes'!$A$1:$A$104,0)-1,1,COUNTIF('Definición técnica de imagenes'!$A$3:$A$102,$G$5),6),6,FALSE)),'Definición técnica de imagenes'!$G$16),"")</f>
        <v>800 x 458 px</v>
      </c>
      <c r="J35" s="64" t="s">
        <v>229</v>
      </c>
      <c r="K35" s="65"/>
      <c r="O35" s="2"/>
    </row>
    <row r="36" spans="1:15" s="11" customFormat="1" x14ac:dyDescent="0.25">
      <c r="A36" s="12" t="str">
        <f t="shared" si="6"/>
        <v/>
      </c>
      <c r="B36" s="62"/>
      <c r="C36" s="20" t="str">
        <f t="shared" si="0"/>
        <v/>
      </c>
      <c r="D36" s="63"/>
      <c r="E36" s="63"/>
      <c r="F36" s="13" t="str">
        <f t="shared" si="4"/>
        <v/>
      </c>
      <c r="G36" s="13" t="str">
        <f ca="1">IF($F36&lt;&gt;"",IF($G$4="Recurso",VLOOKUP($E36,OFFSET('Definición técnica de imagenes'!$A$1,MATCH($G$5,'Definición técnica de imagenes'!$A$1:$A$104,0)-1,1,COUNTIF('Definición técnica de imagenes'!$A$3:$A$102,$G$5),5),5,FALSE),'Definición técnica de imagenes'!$F$16),"")</f>
        <v/>
      </c>
      <c r="H36" s="13" t="str">
        <f t="shared" ca="1" si="5"/>
        <v/>
      </c>
      <c r="I36" s="13" t="str">
        <f ca="1">IF(OR($B36&lt;&gt;"",$J36&lt;&gt;""),IF($G$4="Recurso",IF(VLOOKUP($E36,OFFSET('Definición técnica de imagenes'!$A$1,MATCH($G$5,'Definición técnica de imagenes'!$A$1:$A$104,0)-1,1,COUNTIF('Definición técnica de imagenes'!$A$3:$A$102,$G$5),6),6,FALSE)=0,"",VLOOKUP($E36,OFFSET('Definición técnica de imagenes'!$A$1,MATCH($G$5,'Definición técnica de imagenes'!$A$1:$A$104,0)-1,1,COUNTIF('Definición técnica de imagenes'!$A$3:$A$102,$G$5),6),6,FALSE)),'Definición técnica de imagenes'!$G$16),"")</f>
        <v/>
      </c>
      <c r="J36" s="63"/>
      <c r="K36" s="65"/>
      <c r="O36" s="2"/>
    </row>
    <row r="37" spans="1:15" s="11" customFormat="1" x14ac:dyDescent="0.25">
      <c r="A37" s="12" t="str">
        <f t="shared" si="6"/>
        <v/>
      </c>
      <c r="B37" s="62"/>
      <c r="C37" s="20" t="str">
        <f t="shared" si="0"/>
        <v/>
      </c>
      <c r="D37" s="63"/>
      <c r="E37" s="63"/>
      <c r="F37" s="13" t="str">
        <f t="shared" si="4"/>
        <v/>
      </c>
      <c r="G37" s="13" t="str">
        <f ca="1">IF($F37&lt;&gt;"",IF($G$4="Recurso",VLOOKUP($E37,OFFSET('Definición técnica de imagenes'!$A$1,MATCH($G$5,'Definición técnica de imagenes'!$A$1:$A$104,0)-1,1,COUNTIF('Definición técnica de imagenes'!$A$3:$A$102,$G$5),5),5,FALSE),'Definición técnica de imagenes'!$F$16),"")</f>
        <v/>
      </c>
      <c r="H37" s="13" t="str">
        <f t="shared" ca="1" si="5"/>
        <v/>
      </c>
      <c r="I37" s="13" t="str">
        <f ca="1">IF(OR($B37&lt;&gt;"",$J37&lt;&gt;""),IF($G$4="Recurso",IF(VLOOKUP($E37,OFFSET('Definición técnica de imagenes'!$A$1,MATCH($G$5,'Definición técnica de imagenes'!$A$1:$A$104,0)-1,1,COUNTIF('Definición técnica de imagenes'!$A$3:$A$102,$G$5),6),6,FALSE)=0,"",VLOOKUP($E37,OFFSET('Definición técnica de imagenes'!$A$1,MATCH($G$5,'Definición técnica de imagenes'!$A$1:$A$104,0)-1,1,COUNTIF('Definición técnica de imagenes'!$A$3:$A$102,$G$5),6),6,FALSE)),'Definición técnica de imagenes'!$G$16),"")</f>
        <v/>
      </c>
      <c r="J37" s="69"/>
      <c r="K37" s="65"/>
    </row>
    <row r="38" spans="1:15" s="11" customFormat="1" x14ac:dyDescent="0.25">
      <c r="A38" s="12" t="str">
        <f t="shared" si="6"/>
        <v/>
      </c>
      <c r="B38" s="62"/>
      <c r="C38" s="20" t="str">
        <f t="shared" si="0"/>
        <v/>
      </c>
      <c r="D38" s="63"/>
      <c r="E38" s="63"/>
      <c r="F38" s="13" t="str">
        <f t="shared" si="4"/>
        <v/>
      </c>
      <c r="G38" s="13" t="str">
        <f ca="1">IF($F38&lt;&gt;"",IF($G$4="Recurso",VLOOKUP($E38,OFFSET('Definición técnica de imagenes'!$A$1,MATCH($G$5,'Definición técnica de imagenes'!$A$1:$A$104,0)-1,1,COUNTIF('Definición técnica de imagenes'!$A$3:$A$102,$G$5),5),5,FALSE),'Definición técnica de imagenes'!$F$16),"")</f>
        <v/>
      </c>
      <c r="H38" s="13" t="str">
        <f t="shared" ca="1" si="5"/>
        <v/>
      </c>
      <c r="I38" s="13" t="str">
        <f ca="1">IF(OR($B38&lt;&gt;"",$J38&lt;&gt;""),IF($G$4="Recurso",IF(VLOOKUP($E38,OFFSET('Definición técnica de imagenes'!$A$1,MATCH($G$5,'Definición técnica de imagenes'!$A$1:$A$104,0)-1,1,COUNTIF('Definición técnica de imagenes'!$A$3:$A$102,$G$5),6),6,FALSE)=0,"",VLOOKUP($E38,OFFSET('Definición técnica de imagenes'!$A$1,MATCH($G$5,'Definición técnica de imagenes'!$A$1:$A$104,0)-1,1,COUNTIF('Definición técnica de imagenes'!$A$3:$A$102,$G$5),6),6,FALSE)),'Definición técnica de imagenes'!$G$16),"")</f>
        <v/>
      </c>
      <c r="J38" s="70"/>
      <c r="K38" s="65"/>
    </row>
    <row r="39" spans="1:15" s="11" customFormat="1" x14ac:dyDescent="0.25">
      <c r="A39" s="12" t="str">
        <f t="shared" si="6"/>
        <v/>
      </c>
      <c r="B39" s="62"/>
      <c r="C39" s="20" t="str">
        <f t="shared" si="0"/>
        <v/>
      </c>
      <c r="D39" s="63"/>
      <c r="E39" s="63"/>
      <c r="F39" s="13" t="str">
        <f t="shared" si="4"/>
        <v/>
      </c>
      <c r="G39" s="13" t="str">
        <f ca="1">IF($F39&lt;&gt;"",IF($G$4="Recurso",VLOOKUP($E39,OFFSET('Definición técnica de imagenes'!$A$1,MATCH($G$5,'Definición técnica de imagenes'!$A$1:$A$104,0)-1,1,COUNTIF('Definición técnica de imagenes'!$A$3:$A$102,$G$5),5),5,FALSE),'Definición técnica de imagenes'!$F$16),"")</f>
        <v/>
      </c>
      <c r="H39" s="13" t="str">
        <f t="shared" ca="1" si="5"/>
        <v/>
      </c>
      <c r="I39" s="13" t="str">
        <f ca="1">IF(OR($B39&lt;&gt;"",$J39&lt;&gt;""),IF($G$4="Recurso",IF(VLOOKUP($E39,OFFSET('Definición técnica de imagenes'!$A$1,MATCH($G$5,'Definición técnica de imagenes'!$A$1:$A$104,0)-1,1,COUNTIF('Definición técnica de imagenes'!$A$3:$A$102,$G$5),6),6,FALSE)=0,"",VLOOKUP($E39,OFFSET('Definición técnica de imagenes'!$A$1,MATCH($G$5,'Definición técnica de imagenes'!$A$1:$A$104,0)-1,1,COUNTIF('Definición técnica de imagenes'!$A$3:$A$102,$G$5),6),6,FALSE)),'Definición técnica de imagenes'!$G$16),"")</f>
        <v/>
      </c>
      <c r="J39" s="63"/>
      <c r="K39" s="65"/>
    </row>
    <row r="40" spans="1:15" s="11" customFormat="1" x14ac:dyDescent="0.25">
      <c r="A40" s="12" t="str">
        <f t="shared" si="6"/>
        <v/>
      </c>
      <c r="B40" s="62"/>
      <c r="C40" s="20" t="str">
        <f t="shared" si="0"/>
        <v/>
      </c>
      <c r="D40" s="63"/>
      <c r="E40" s="63"/>
      <c r="F40" s="13" t="str">
        <f t="shared" si="4"/>
        <v/>
      </c>
      <c r="G40" s="13" t="str">
        <f ca="1">IF($F40&lt;&gt;"",IF($G$4="Recurso",VLOOKUP($E40,OFFSET('Definición técnica de imagenes'!$A$1,MATCH($G$5,'Definición técnica de imagenes'!$A$1:$A$104,0)-1,1,COUNTIF('Definición técnica de imagenes'!$A$3:$A$102,$G$5),5),5,FALSE),'Definición técnica de imagenes'!$F$16),"")</f>
        <v/>
      </c>
      <c r="H40" s="13" t="str">
        <f t="shared" ca="1" si="5"/>
        <v/>
      </c>
      <c r="I40" s="13" t="str">
        <f ca="1">IF(OR($B40&lt;&gt;"",$J40&lt;&gt;""),IF($G$4="Recurso",IF(VLOOKUP($E40,OFFSET('Definición técnica de imagenes'!$A$1,MATCH($G$5,'Definición técnica de imagenes'!$A$1:$A$104,0)-1,1,COUNTIF('Definición técnica de imagenes'!$A$3:$A$102,$G$5),6),6,FALSE)=0,"",VLOOKUP($E40,OFFSET('Definición técnica de imagenes'!$A$1,MATCH($G$5,'Definición técnica de imagenes'!$A$1:$A$104,0)-1,1,COUNTIF('Definición técnica de imagenes'!$A$3:$A$102,$G$5),6),6,FALSE)),'Definición técnica de imagenes'!$G$16),"")</f>
        <v/>
      </c>
      <c r="J40" s="63"/>
      <c r="K40" s="65"/>
    </row>
    <row r="41" spans="1:15" s="11" customFormat="1" x14ac:dyDescent="0.25">
      <c r="A41" s="12" t="str">
        <f t="shared" si="6"/>
        <v/>
      </c>
      <c r="B41" s="62"/>
      <c r="C41" s="20" t="str">
        <f t="shared" si="0"/>
        <v/>
      </c>
      <c r="D41" s="63"/>
      <c r="E41" s="63"/>
      <c r="F41" s="13" t="str">
        <f t="shared" si="4"/>
        <v/>
      </c>
      <c r="G41" s="13" t="str">
        <f ca="1">IF($F41&lt;&gt;"",IF($G$4="Recurso",VLOOKUP($E41,OFFSET('Definición técnica de imagenes'!$A$1,MATCH($G$5,'Definición técnica de imagenes'!$A$1:$A$104,0)-1,1,COUNTIF('Definición técnica de imagenes'!$A$3:$A$102,$G$5),5),5,FALSE),'Definición técnica de imagenes'!$F$16),"")</f>
        <v/>
      </c>
      <c r="H41" s="13" t="str">
        <f t="shared" ca="1" si="5"/>
        <v/>
      </c>
      <c r="I41" s="13" t="str">
        <f ca="1">IF(OR($B41&lt;&gt;"",$J41&lt;&gt;""),IF($G$4="Recurso",IF(VLOOKUP($E41,OFFSET('Definición técnica de imagenes'!$A$1,MATCH($G$5,'Definición técnica de imagenes'!$A$1:$A$104,0)-1,1,COUNTIF('Definición técnica de imagenes'!$A$3:$A$102,$G$5),6),6,FALSE)=0,"",VLOOKUP($E41,OFFSET('Definición técnica de imagenes'!$A$1,MATCH($G$5,'Definición técnica de imagenes'!$A$1:$A$104,0)-1,1,COUNTIF('Definición técnica de imagenes'!$A$3:$A$102,$G$5),6),6,FALSE)),'Definición técnica de imagenes'!$G$16),"")</f>
        <v/>
      </c>
      <c r="J41" s="63"/>
      <c r="K41" s="65"/>
    </row>
    <row r="42" spans="1:15" s="11" customFormat="1" x14ac:dyDescent="0.25">
      <c r="A42" s="12" t="str">
        <f t="shared" si="6"/>
        <v/>
      </c>
      <c r="B42" s="62"/>
      <c r="C42" s="20" t="str">
        <f t="shared" ref="C42:C73" si="7">IF(OR(B42&lt;&gt;"",J42&lt;&gt;""),IF($G$4="Recurso",CONCATENATE($G$4," ",$G$5),$G$4),"")</f>
        <v/>
      </c>
      <c r="D42" s="63"/>
      <c r="E42" s="63"/>
      <c r="F42" s="13" t="str">
        <f t="shared" si="4"/>
        <v/>
      </c>
      <c r="G42" s="13" t="str">
        <f ca="1">IF($F42&lt;&gt;"",IF($G$4="Recurso",VLOOKUP($E42,OFFSET('Definición técnica de imagenes'!$A$1,MATCH($G$5,'Definición técnica de imagenes'!$A$1:$A$104,0)-1,1,COUNTIF('Definición técnica de imagenes'!$A$3:$A$102,$G$5),5),5,FALSE),'Definición técnica de imagenes'!$F$16),"")</f>
        <v/>
      </c>
      <c r="H42" s="13" t="str">
        <f t="shared" ca="1" si="5"/>
        <v/>
      </c>
      <c r="I42" s="13" t="str">
        <f ca="1">IF(OR($B42&lt;&gt;"",$J42&lt;&gt;""),IF($G$4="Recurso",IF(VLOOKUP($E42,OFFSET('Definición técnica de imagenes'!$A$1,MATCH($G$5,'Definición técnica de imagenes'!$A$1:$A$104,0)-1,1,COUNTIF('Definición técnica de imagenes'!$A$3:$A$102,$G$5),6),6,FALSE)=0,"",VLOOKUP($E42,OFFSET('Definición técnica de imagenes'!$A$1,MATCH($G$5,'Definición técnica de imagenes'!$A$1:$A$104,0)-1,1,COUNTIF('Definición técnica de imagenes'!$A$3:$A$102,$G$5),6),6,FALSE)),'Definición técnica de imagenes'!$G$16),"")</f>
        <v/>
      </c>
      <c r="J42" s="63"/>
      <c r="K42" s="65"/>
    </row>
    <row r="43" spans="1:15" s="11" customFormat="1" x14ac:dyDescent="0.25">
      <c r="A43" s="12" t="str">
        <f t="shared" si="6"/>
        <v/>
      </c>
      <c r="B43" s="62"/>
      <c r="C43" s="20" t="str">
        <f t="shared" si="7"/>
        <v/>
      </c>
      <c r="D43" s="63"/>
      <c r="E43" s="63"/>
      <c r="F43" s="13" t="str">
        <f t="shared" si="4"/>
        <v/>
      </c>
      <c r="G43" s="13" t="str">
        <f ca="1">IF($F43&lt;&gt;"",IF($G$4="Recurso",VLOOKUP($E43,OFFSET('Definición técnica de imagenes'!$A$1,MATCH($G$5,'Definición técnica de imagenes'!$A$1:$A$104,0)-1,1,COUNTIF('Definición técnica de imagenes'!$A$3:$A$102,$G$5),5),5,FALSE),'Definición técnica de imagenes'!$F$16),"")</f>
        <v/>
      </c>
      <c r="H43" s="13" t="str">
        <f t="shared" ca="1" si="5"/>
        <v/>
      </c>
      <c r="I43" s="13" t="str">
        <f ca="1">IF(OR($B43&lt;&gt;"",$J43&lt;&gt;""),IF($G$4="Recurso",IF(VLOOKUP($E43,OFFSET('Definición técnica de imagenes'!$A$1,MATCH($G$5,'Definición técnica de imagenes'!$A$1:$A$104,0)-1,1,COUNTIF('Definición técnica de imagenes'!$A$3:$A$102,$G$5),6),6,FALSE)=0,"",VLOOKUP($E43,OFFSET('Definición técnica de imagenes'!$A$1,MATCH($G$5,'Definición técnica de imagenes'!$A$1:$A$104,0)-1,1,COUNTIF('Definición técnica de imagenes'!$A$3:$A$102,$G$5),6),6,FALSE)),'Definición técnica de imagenes'!$G$16),"")</f>
        <v/>
      </c>
      <c r="J43" s="63"/>
      <c r="K43" s="65"/>
    </row>
    <row r="44" spans="1:15" s="11" customFormat="1" x14ac:dyDescent="0.25">
      <c r="A44" s="12" t="str">
        <f t="shared" si="6"/>
        <v/>
      </c>
      <c r="B44" s="62"/>
      <c r="C44" s="20" t="str">
        <f t="shared" si="7"/>
        <v/>
      </c>
      <c r="D44" s="63"/>
      <c r="E44" s="63"/>
      <c r="F44" s="13" t="str">
        <f t="shared" si="4"/>
        <v/>
      </c>
      <c r="G44" s="13" t="str">
        <f ca="1">IF($F44&lt;&gt;"",IF($G$4="Recurso",VLOOKUP($E44,OFFSET('Definición técnica de imagenes'!$A$1,MATCH($G$5,'Definición técnica de imagenes'!$A$1:$A$104,0)-1,1,COUNTIF('Definición técnica de imagenes'!$A$3:$A$102,$G$5),5),5,FALSE),'Definición técnica de imagenes'!$F$16),"")</f>
        <v/>
      </c>
      <c r="H44" s="13" t="str">
        <f t="shared" ca="1" si="5"/>
        <v/>
      </c>
      <c r="I44" s="13" t="str">
        <f ca="1">IF(OR($B44&lt;&gt;"",$J44&lt;&gt;""),IF($G$4="Recurso",IF(VLOOKUP($E44,OFFSET('Definición técnica de imagenes'!$A$1,MATCH($G$5,'Definición técnica de imagenes'!$A$1:$A$104,0)-1,1,COUNTIF('Definición técnica de imagenes'!$A$3:$A$102,$G$5),6),6,FALSE)=0,"",VLOOKUP($E44,OFFSET('Definición técnica de imagenes'!$A$1,MATCH($G$5,'Definición técnica de imagenes'!$A$1:$A$104,0)-1,1,COUNTIF('Definición técnica de imagenes'!$A$3:$A$102,$G$5),6),6,FALSE)),'Definición técnica de imagenes'!$G$16),"")</f>
        <v/>
      </c>
      <c r="J44" s="63"/>
      <c r="K44" s="65"/>
    </row>
    <row r="45" spans="1:15" s="11" customFormat="1" x14ac:dyDescent="0.25">
      <c r="A45" s="12" t="str">
        <f t="shared" si="6"/>
        <v/>
      </c>
      <c r="B45" s="62"/>
      <c r="C45" s="20" t="str">
        <f t="shared" si="7"/>
        <v/>
      </c>
      <c r="D45" s="63"/>
      <c r="E45" s="63"/>
      <c r="F45" s="13" t="str">
        <f t="shared" si="4"/>
        <v/>
      </c>
      <c r="G45" s="13" t="str">
        <f ca="1">IF($F45&lt;&gt;"",IF($G$4="Recurso",VLOOKUP($E45,OFFSET('Definición técnica de imagenes'!$A$1,MATCH($G$5,'Definición técnica de imagenes'!$A$1:$A$104,0)-1,1,COUNTIF('Definición técnica de imagenes'!$A$3:$A$102,$G$5),5),5,FALSE),'Definición técnica de imagenes'!$F$16),"")</f>
        <v/>
      </c>
      <c r="H45" s="13" t="str">
        <f t="shared" ca="1" si="5"/>
        <v/>
      </c>
      <c r="I45" s="13" t="str">
        <f ca="1">IF(OR($B45&lt;&gt;"",$J45&lt;&gt;""),IF($G$4="Recurso",IF(VLOOKUP($E45,OFFSET('Definición técnica de imagenes'!$A$1,MATCH($G$5,'Definición técnica de imagenes'!$A$1:$A$104,0)-1,1,COUNTIF('Definición técnica de imagenes'!$A$3:$A$102,$G$5),6),6,FALSE)=0,"",VLOOKUP($E45,OFFSET('Definición técnica de imagenes'!$A$1,MATCH($G$5,'Definición técnica de imagenes'!$A$1:$A$104,0)-1,1,COUNTIF('Definición técnica de imagenes'!$A$3:$A$102,$G$5),6),6,FALSE)),'Definición técnica de imagenes'!$G$16),"")</f>
        <v/>
      </c>
      <c r="J45" s="63"/>
      <c r="K45" s="65"/>
    </row>
    <row r="46" spans="1:15" s="11" customFormat="1" x14ac:dyDescent="0.25">
      <c r="A46" s="12" t="str">
        <f t="shared" si="6"/>
        <v/>
      </c>
      <c r="B46" s="62"/>
      <c r="C46" s="20" t="str">
        <f t="shared" si="7"/>
        <v/>
      </c>
      <c r="D46" s="63"/>
      <c r="E46" s="63"/>
      <c r="F46" s="13" t="str">
        <f t="shared" si="4"/>
        <v/>
      </c>
      <c r="G46" s="13" t="str">
        <f ca="1">IF($F46&lt;&gt;"",IF($G$4="Recurso",VLOOKUP($E46,OFFSET('Definición técnica de imagenes'!$A$1,MATCH($G$5,'Definición técnica de imagenes'!$A$1:$A$104,0)-1,1,COUNTIF('Definición técnica de imagenes'!$A$3:$A$102,$G$5),5),5,FALSE),'Definición técnica de imagenes'!$F$16),"")</f>
        <v/>
      </c>
      <c r="H46" s="13" t="str">
        <f t="shared" ca="1" si="5"/>
        <v/>
      </c>
      <c r="I46" s="13" t="str">
        <f ca="1">IF(OR($B46&lt;&gt;"",$J46&lt;&gt;""),IF($G$4="Recurso",IF(VLOOKUP($E46,OFFSET('Definición técnica de imagenes'!$A$1,MATCH($G$5,'Definición técnica de imagenes'!$A$1:$A$104,0)-1,1,COUNTIF('Definición técnica de imagenes'!$A$3:$A$102,$G$5),6),6,FALSE)=0,"",VLOOKUP($E46,OFFSET('Definición técnica de imagenes'!$A$1,MATCH($G$5,'Definición técnica de imagenes'!$A$1:$A$104,0)-1,1,COUNTIF('Definición técnica de imagenes'!$A$3:$A$102,$G$5),6),6,FALSE)),'Definición técnica de imagenes'!$G$16),"")</f>
        <v/>
      </c>
      <c r="J46" s="63"/>
      <c r="K46" s="65"/>
    </row>
    <row r="47" spans="1:15" s="11" customFormat="1" x14ac:dyDescent="0.25">
      <c r="A47" s="12" t="str">
        <f t="shared" si="6"/>
        <v/>
      </c>
      <c r="B47" s="62"/>
      <c r="C47" s="20" t="str">
        <f t="shared" si="7"/>
        <v/>
      </c>
      <c r="D47" s="63"/>
      <c r="E47" s="63"/>
      <c r="F47" s="13" t="str">
        <f t="shared" si="4"/>
        <v/>
      </c>
      <c r="G47" s="13" t="str">
        <f ca="1">IF($F47&lt;&gt;"",IF($G$4="Recurso",VLOOKUP($E47,OFFSET('Definición técnica de imagenes'!$A$1,MATCH($G$5,'Definición técnica de imagenes'!$A$1:$A$104,0)-1,1,COUNTIF('Definición técnica de imagenes'!$A$3:$A$102,$G$5),5),5,FALSE),'Definición técnica de imagenes'!$F$16),"")</f>
        <v/>
      </c>
      <c r="H47" s="13" t="str">
        <f t="shared" ca="1" si="5"/>
        <v/>
      </c>
      <c r="I47" s="13" t="str">
        <f ca="1">IF(OR($B47&lt;&gt;"",$J47&lt;&gt;""),IF($G$4="Recurso",IF(VLOOKUP($E47,OFFSET('Definición técnica de imagenes'!$A$1,MATCH($G$5,'Definición técnica de imagenes'!$A$1:$A$104,0)-1,1,COUNTIF('Definición técnica de imagenes'!$A$3:$A$102,$G$5),6),6,FALSE)=0,"",VLOOKUP($E47,OFFSET('Definición técnica de imagenes'!$A$1,MATCH($G$5,'Definición técnica de imagenes'!$A$1:$A$104,0)-1,1,COUNTIF('Definición técnica de imagenes'!$A$3:$A$102,$G$5),6),6,FALSE)),'Definición técnica de imagenes'!$G$16),"")</f>
        <v/>
      </c>
      <c r="J47" s="63"/>
      <c r="K47" s="65"/>
    </row>
    <row r="48" spans="1:15" s="11" customFormat="1" x14ac:dyDescent="0.25">
      <c r="A48" s="12" t="str">
        <f t="shared" si="6"/>
        <v/>
      </c>
      <c r="B48" s="62"/>
      <c r="C48" s="20" t="str">
        <f t="shared" si="7"/>
        <v/>
      </c>
      <c r="D48" s="63"/>
      <c r="E48" s="63"/>
      <c r="F48" s="13" t="str">
        <f t="shared" si="4"/>
        <v/>
      </c>
      <c r="G48" s="13" t="str">
        <f ca="1">IF($F48&lt;&gt;"",IF($G$4="Recurso",VLOOKUP($E48,OFFSET('Definición técnica de imagenes'!$A$1,MATCH($G$5,'Definición técnica de imagenes'!$A$1:$A$104,0)-1,1,COUNTIF('Definición técnica de imagenes'!$A$3:$A$102,$G$5),5),5,FALSE),'Definición técnica de imagenes'!$F$16),"")</f>
        <v/>
      </c>
      <c r="H48" s="13" t="str">
        <f t="shared" ca="1" si="5"/>
        <v/>
      </c>
      <c r="I48" s="13" t="str">
        <f ca="1">IF(OR($B48&lt;&gt;"",$J48&lt;&gt;""),IF($G$4="Recurso",IF(VLOOKUP($E48,OFFSET('Definición técnica de imagenes'!$A$1,MATCH($G$5,'Definición técnica de imagenes'!$A$1:$A$104,0)-1,1,COUNTIF('Definición técnica de imagenes'!$A$3:$A$102,$G$5),6),6,FALSE)=0,"",VLOOKUP($E48,OFFSET('Definición técnica de imagenes'!$A$1,MATCH($G$5,'Definición técnica de imagenes'!$A$1:$A$104,0)-1,1,COUNTIF('Definición técnica de imagenes'!$A$3:$A$102,$G$5),6),6,FALSE)),'Definición técnica de imagenes'!$G$16),"")</f>
        <v/>
      </c>
      <c r="J48" s="63"/>
      <c r="K48" s="65"/>
    </row>
    <row r="49" spans="1:11" s="11" customFormat="1" x14ac:dyDescent="0.25">
      <c r="A49" s="12" t="str">
        <f t="shared" si="6"/>
        <v/>
      </c>
      <c r="B49" s="62"/>
      <c r="C49" s="20" t="str">
        <f t="shared" si="7"/>
        <v/>
      </c>
      <c r="D49" s="63"/>
      <c r="E49" s="63"/>
      <c r="F49" s="13" t="str">
        <f t="shared" si="4"/>
        <v/>
      </c>
      <c r="G49" s="13" t="str">
        <f ca="1">IF($F49&lt;&gt;"",IF($G$4="Recurso",VLOOKUP($E49,OFFSET('Definición técnica de imagenes'!$A$1,MATCH($G$5,'Definición técnica de imagenes'!$A$1:$A$104,0)-1,1,COUNTIF('Definición técnica de imagenes'!$A$3:$A$102,$G$5),5),5,FALSE),'Definición técnica de imagenes'!$F$16),"")</f>
        <v/>
      </c>
      <c r="H49" s="13" t="str">
        <f t="shared" ca="1" si="5"/>
        <v/>
      </c>
      <c r="I49" s="13" t="str">
        <f ca="1">IF(OR($B49&lt;&gt;"",$J49&lt;&gt;""),IF($G$4="Recurso",IF(VLOOKUP($E49,OFFSET('Definición técnica de imagenes'!$A$1,MATCH($G$5,'Definición técnica de imagenes'!$A$1:$A$104,0)-1,1,COUNTIF('Definición técnica de imagenes'!$A$3:$A$102,$G$5),6),6,FALSE)=0,"",VLOOKUP($E49,OFFSET('Definición técnica de imagenes'!$A$1,MATCH($G$5,'Definición técnica de imagenes'!$A$1:$A$104,0)-1,1,COUNTIF('Definición técnica de imagenes'!$A$3:$A$102,$G$5),6),6,FALSE)),'Definición técnica de imagenes'!$G$16),"")</f>
        <v/>
      </c>
      <c r="J49" s="63"/>
      <c r="K49" s="65"/>
    </row>
    <row r="50" spans="1:11" s="11" customFormat="1" x14ac:dyDescent="0.25">
      <c r="A50" s="12" t="str">
        <f t="shared" si="6"/>
        <v/>
      </c>
      <c r="B50" s="62"/>
      <c r="C50" s="20" t="str">
        <f t="shared" si="7"/>
        <v/>
      </c>
      <c r="D50" s="63"/>
      <c r="E50" s="63"/>
      <c r="F50" s="13" t="str">
        <f t="shared" si="4"/>
        <v/>
      </c>
      <c r="G50" s="13" t="str">
        <f ca="1">IF($F50&lt;&gt;"",IF($G$4="Recurso",VLOOKUP($E50,OFFSET('Definición técnica de imagenes'!$A$1,MATCH($G$5,'Definición técnica de imagenes'!$A$1:$A$104,0)-1,1,COUNTIF('Definición técnica de imagenes'!$A$3:$A$102,$G$5),5),5,FALSE),'Definición técnica de imagenes'!$F$16),"")</f>
        <v/>
      </c>
      <c r="H50" s="13" t="str">
        <f t="shared" ca="1" si="5"/>
        <v/>
      </c>
      <c r="I50" s="13" t="str">
        <f ca="1">IF(OR($B50&lt;&gt;"",$J50&lt;&gt;""),IF($G$4="Recurso",IF(VLOOKUP($E50,OFFSET('Definición técnica de imagenes'!$A$1,MATCH($G$5,'Definición técnica de imagenes'!$A$1:$A$104,0)-1,1,COUNTIF('Definición técnica de imagenes'!$A$3:$A$102,$G$5),6),6,FALSE)=0,"",VLOOKUP($E50,OFFSET('Definición técnica de imagenes'!$A$1,MATCH($G$5,'Definición técnica de imagenes'!$A$1:$A$104,0)-1,1,COUNTIF('Definición técnica de imagenes'!$A$3:$A$102,$G$5),6),6,FALSE)),'Definición técnica de imagenes'!$G$16),"")</f>
        <v/>
      </c>
      <c r="J50" s="63"/>
      <c r="K50" s="65"/>
    </row>
    <row r="51" spans="1:11" s="11" customFormat="1" x14ac:dyDescent="0.25">
      <c r="A51" s="12" t="str">
        <f t="shared" ref="A51:A82" si="8">IF(OR(B51&lt;&gt;"",J51&lt;&gt;""),CONCATENATE(LEFT(A50,3),IF(MID(A50,4,2)+1&lt;10,CONCATENATE("0",MID(A50,4,2)+1),MID(A50,4,2)+1)),"")</f>
        <v/>
      </c>
      <c r="B51" s="62"/>
      <c r="C51" s="20" t="str">
        <f t="shared" si="7"/>
        <v/>
      </c>
      <c r="D51" s="63"/>
      <c r="E51" s="63"/>
      <c r="F51" s="13" t="str">
        <f t="shared" si="4"/>
        <v/>
      </c>
      <c r="G51" s="13" t="str">
        <f ca="1">IF($F51&lt;&gt;"",IF($G$4="Recurso",VLOOKUP($E51,OFFSET('Definición técnica de imagenes'!$A$1,MATCH($G$5,'Definición técnica de imagenes'!$A$1:$A$104,0)-1,1,COUNTIF('Definición técnica de imagenes'!$A$3:$A$102,$G$5),5),5,FALSE),'Definición técnica de imagenes'!$F$16),"")</f>
        <v/>
      </c>
      <c r="H51" s="13" t="str">
        <f t="shared" ca="1" si="5"/>
        <v/>
      </c>
      <c r="I51" s="13" t="str">
        <f ca="1">IF(OR($B51&lt;&gt;"",$J51&lt;&gt;""),IF($G$4="Recurso",IF(VLOOKUP($E51,OFFSET('Definición técnica de imagenes'!$A$1,MATCH($G$5,'Definición técnica de imagenes'!$A$1:$A$104,0)-1,1,COUNTIF('Definición técnica de imagenes'!$A$3:$A$102,$G$5),6),6,FALSE)=0,"",VLOOKUP($E51,OFFSET('Definición técnica de imagenes'!$A$1,MATCH($G$5,'Definición técnica de imagenes'!$A$1:$A$104,0)-1,1,COUNTIF('Definición técnica de imagenes'!$A$3:$A$102,$G$5),6),6,FALSE)),'Definición técnica de imagenes'!$G$16),"")</f>
        <v/>
      </c>
      <c r="J51" s="63"/>
      <c r="K51" s="65"/>
    </row>
    <row r="52" spans="1:11" s="11" customFormat="1" x14ac:dyDescent="0.25">
      <c r="A52" s="12" t="str">
        <f t="shared" si="8"/>
        <v/>
      </c>
      <c r="B52" s="62"/>
      <c r="C52" s="20" t="str">
        <f t="shared" si="7"/>
        <v/>
      </c>
      <c r="D52" s="63"/>
      <c r="E52" s="63"/>
      <c r="F52" s="13" t="str">
        <f t="shared" si="4"/>
        <v/>
      </c>
      <c r="G52" s="13" t="str">
        <f ca="1">IF($F52&lt;&gt;"",IF($G$4="Recurso",VLOOKUP($E52,OFFSET('Definición técnica de imagenes'!$A$1,MATCH($G$5,'Definición técnica de imagenes'!$A$1:$A$104,0)-1,1,COUNTIF('Definición técnica de imagenes'!$A$3:$A$102,$G$5),5),5,FALSE),'Definición técnica de imagenes'!$F$16),"")</f>
        <v/>
      </c>
      <c r="H52" s="13" t="str">
        <f t="shared" ca="1" si="5"/>
        <v/>
      </c>
      <c r="I52" s="13" t="str">
        <f ca="1">IF(OR($B52&lt;&gt;"",$J52&lt;&gt;""),IF($G$4="Recurso",IF(VLOOKUP($E52,OFFSET('Definición técnica de imagenes'!$A$1,MATCH($G$5,'Definición técnica de imagenes'!$A$1:$A$104,0)-1,1,COUNTIF('Definición técnica de imagenes'!$A$3:$A$102,$G$5),6),6,FALSE)=0,"",VLOOKUP($E52,OFFSET('Definición técnica de imagenes'!$A$1,MATCH($G$5,'Definición técnica de imagenes'!$A$1:$A$104,0)-1,1,COUNTIF('Definición técnica de imagenes'!$A$3:$A$102,$G$5),6),6,FALSE)),'Definición técnica de imagenes'!$G$16),"")</f>
        <v/>
      </c>
      <c r="J52" s="63"/>
      <c r="K52" s="65"/>
    </row>
    <row r="53" spans="1:11" s="11" customFormat="1" x14ac:dyDescent="0.25">
      <c r="A53" s="12" t="str">
        <f t="shared" si="8"/>
        <v/>
      </c>
      <c r="B53" s="62"/>
      <c r="C53" s="20" t="str">
        <f t="shared" si="7"/>
        <v/>
      </c>
      <c r="D53" s="63"/>
      <c r="E53" s="63"/>
      <c r="F53" s="13" t="str">
        <f t="shared" si="4"/>
        <v/>
      </c>
      <c r="G53" s="13" t="str">
        <f ca="1">IF($F53&lt;&gt;"",IF($G$4="Recurso",VLOOKUP($E53,OFFSET('Definición técnica de imagenes'!$A$1,MATCH($G$5,'Definición técnica de imagenes'!$A$1:$A$104,0)-1,1,COUNTIF('Definición técnica de imagenes'!$A$3:$A$102,$G$5),5),5,FALSE),'Definición técnica de imagenes'!$F$16),"")</f>
        <v/>
      </c>
      <c r="H53" s="13" t="str">
        <f t="shared" ca="1" si="5"/>
        <v/>
      </c>
      <c r="I53" s="13" t="str">
        <f ca="1">IF(OR($B53&lt;&gt;"",$J53&lt;&gt;""),IF($G$4="Recurso",IF(VLOOKUP($E53,OFFSET('Definición técnica de imagenes'!$A$1,MATCH($G$5,'Definición técnica de imagenes'!$A$1:$A$104,0)-1,1,COUNTIF('Definición técnica de imagenes'!$A$3:$A$102,$G$5),6),6,FALSE)=0,"",VLOOKUP($E53,OFFSET('Definición técnica de imagenes'!$A$1,MATCH($G$5,'Definición técnica de imagenes'!$A$1:$A$104,0)-1,1,COUNTIF('Definición técnica de imagenes'!$A$3:$A$102,$G$5),6),6,FALSE)),'Definición técnica de imagenes'!$G$16),"")</f>
        <v/>
      </c>
      <c r="J53" s="63"/>
      <c r="K53" s="65"/>
    </row>
    <row r="54" spans="1:11" s="11" customFormat="1" x14ac:dyDescent="0.25">
      <c r="A54" s="12" t="str">
        <f t="shared" si="8"/>
        <v/>
      </c>
      <c r="B54" s="62"/>
      <c r="C54" s="20" t="str">
        <f t="shared" si="7"/>
        <v/>
      </c>
      <c r="D54" s="63"/>
      <c r="E54" s="63"/>
      <c r="F54" s="13" t="str">
        <f t="shared" si="4"/>
        <v/>
      </c>
      <c r="G54" s="13" t="str">
        <f ca="1">IF($F54&lt;&gt;"",IF($G$4="Recurso",VLOOKUP($E54,OFFSET('Definición técnica de imagenes'!$A$1,MATCH($G$5,'Definición técnica de imagenes'!$A$1:$A$104,0)-1,1,COUNTIF('Definición técnica de imagenes'!$A$3:$A$102,$G$5),5),5,FALSE),'Definición técnica de imagenes'!$F$16),"")</f>
        <v/>
      </c>
      <c r="H54" s="13" t="str">
        <f t="shared" ca="1" si="5"/>
        <v/>
      </c>
      <c r="I54" s="13" t="str">
        <f ca="1">IF(OR($B54&lt;&gt;"",$J54&lt;&gt;""),IF($G$4="Recurso",IF(VLOOKUP($E54,OFFSET('Definición técnica de imagenes'!$A$1,MATCH($G$5,'Definición técnica de imagenes'!$A$1:$A$104,0)-1,1,COUNTIF('Definición técnica de imagenes'!$A$3:$A$102,$G$5),6),6,FALSE)=0,"",VLOOKUP($E54,OFFSET('Definición técnica de imagenes'!$A$1,MATCH($G$5,'Definición técnica de imagenes'!$A$1:$A$104,0)-1,1,COUNTIF('Definición técnica de imagenes'!$A$3:$A$102,$G$5),6),6,FALSE)),'Definición técnica de imagenes'!$G$16),"")</f>
        <v/>
      </c>
      <c r="J54" s="63"/>
      <c r="K54" s="65"/>
    </row>
    <row r="55" spans="1:11" s="11" customFormat="1" x14ac:dyDescent="0.25">
      <c r="A55" s="12" t="str">
        <f t="shared" si="8"/>
        <v/>
      </c>
      <c r="B55" s="62"/>
      <c r="C55" s="20" t="str">
        <f t="shared" si="7"/>
        <v/>
      </c>
      <c r="D55" s="63"/>
      <c r="E55" s="63"/>
      <c r="F55" s="13" t="str">
        <f t="shared" si="4"/>
        <v/>
      </c>
      <c r="G55" s="13" t="str">
        <f ca="1">IF($F55&lt;&gt;"",IF($G$4="Recurso",VLOOKUP($E55,OFFSET('Definición técnica de imagenes'!$A$1,MATCH($G$5,'Definición técnica de imagenes'!$A$1:$A$104,0)-1,1,COUNTIF('Definición técnica de imagenes'!$A$3:$A$102,$G$5),5),5,FALSE),'Definición técnica de imagenes'!$F$16),"")</f>
        <v/>
      </c>
      <c r="H55" s="13" t="str">
        <f t="shared" ca="1" si="5"/>
        <v/>
      </c>
      <c r="I55" s="13" t="str">
        <f ca="1">IF(OR($B55&lt;&gt;"",$J55&lt;&gt;""),IF($G$4="Recurso",IF(VLOOKUP($E55,OFFSET('Definición técnica de imagenes'!$A$1,MATCH($G$5,'Definición técnica de imagenes'!$A$1:$A$104,0)-1,1,COUNTIF('Definición técnica de imagenes'!$A$3:$A$102,$G$5),6),6,FALSE)=0,"",VLOOKUP($E55,OFFSET('Definición técnica de imagenes'!$A$1,MATCH($G$5,'Definición técnica de imagenes'!$A$1:$A$104,0)-1,1,COUNTIF('Definición técnica de imagenes'!$A$3:$A$102,$G$5),6),6,FALSE)),'Definición técnica de imagenes'!$G$16),"")</f>
        <v/>
      </c>
      <c r="J55" s="63"/>
      <c r="K55" s="65"/>
    </row>
    <row r="56" spans="1:11" s="11" customFormat="1" x14ac:dyDescent="0.25">
      <c r="A56" s="12" t="str">
        <f t="shared" si="8"/>
        <v/>
      </c>
      <c r="B56" s="62"/>
      <c r="C56" s="20" t="str">
        <f t="shared" si="7"/>
        <v/>
      </c>
      <c r="D56" s="63"/>
      <c r="E56" s="63"/>
      <c r="F56" s="13" t="str">
        <f t="shared" si="4"/>
        <v/>
      </c>
      <c r="G56" s="13" t="str">
        <f ca="1">IF($F56&lt;&gt;"",IF($G$4="Recurso",VLOOKUP($E56,OFFSET('Definición técnica de imagenes'!$A$1,MATCH($G$5,'Definición técnica de imagenes'!$A$1:$A$104,0)-1,1,COUNTIF('Definición técnica de imagenes'!$A$3:$A$102,$G$5),5),5,FALSE),'Definición técnica de imagenes'!$F$16),"")</f>
        <v/>
      </c>
      <c r="H56" s="13" t="str">
        <f t="shared" ca="1" si="5"/>
        <v/>
      </c>
      <c r="I56" s="13" t="str">
        <f ca="1">IF(OR($B56&lt;&gt;"",$J56&lt;&gt;""),IF($G$4="Recurso",IF(VLOOKUP($E56,OFFSET('Definición técnica de imagenes'!$A$1,MATCH($G$5,'Definición técnica de imagenes'!$A$1:$A$104,0)-1,1,COUNTIF('Definición técnica de imagenes'!$A$3:$A$102,$G$5),6),6,FALSE)=0,"",VLOOKUP($E56,OFFSET('Definición técnica de imagenes'!$A$1,MATCH($G$5,'Definición técnica de imagenes'!$A$1:$A$104,0)-1,1,COUNTIF('Definición técnica de imagenes'!$A$3:$A$102,$G$5),6),6,FALSE)),'Definición técnica de imagenes'!$G$16),"")</f>
        <v/>
      </c>
      <c r="J56" s="63"/>
      <c r="K56" s="65"/>
    </row>
    <row r="57" spans="1:11" s="11" customFormat="1" x14ac:dyDescent="0.25">
      <c r="A57" s="12" t="str">
        <f t="shared" si="8"/>
        <v/>
      </c>
      <c r="B57" s="62"/>
      <c r="C57" s="20" t="str">
        <f t="shared" si="7"/>
        <v/>
      </c>
      <c r="D57" s="63"/>
      <c r="E57" s="63"/>
      <c r="F57" s="13" t="str">
        <f t="shared" si="4"/>
        <v/>
      </c>
      <c r="G57" s="13" t="str">
        <f ca="1">IF($F57&lt;&gt;"",IF($G$4="Recurso",VLOOKUP($E57,OFFSET('Definición técnica de imagenes'!$A$1,MATCH($G$5,'Definición técnica de imagenes'!$A$1:$A$104,0)-1,1,COUNTIF('Definición técnica de imagenes'!$A$3:$A$102,$G$5),5),5,FALSE),'Definición técnica de imagenes'!$F$16),"")</f>
        <v/>
      </c>
      <c r="H57" s="13" t="str">
        <f t="shared" ca="1" si="5"/>
        <v/>
      </c>
      <c r="I57" s="13" t="str">
        <f ca="1">IF(OR($B57&lt;&gt;"",$J57&lt;&gt;""),IF($G$4="Recurso",IF(VLOOKUP($E57,OFFSET('Definición técnica de imagenes'!$A$1,MATCH($G$5,'Definición técnica de imagenes'!$A$1:$A$104,0)-1,1,COUNTIF('Definición técnica de imagenes'!$A$3:$A$102,$G$5),6),6,FALSE)=0,"",VLOOKUP($E57,OFFSET('Definición técnica de imagenes'!$A$1,MATCH($G$5,'Definición técnica de imagenes'!$A$1:$A$104,0)-1,1,COUNTIF('Definición técnica de imagenes'!$A$3:$A$102,$G$5),6),6,FALSE)),'Definición técnica de imagenes'!$G$16),"")</f>
        <v/>
      </c>
      <c r="J57" s="63"/>
      <c r="K57" s="65"/>
    </row>
    <row r="58" spans="1:11" s="11" customFormat="1" x14ac:dyDescent="0.25">
      <c r="A58" s="12" t="str">
        <f t="shared" si="8"/>
        <v/>
      </c>
      <c r="B58" s="62"/>
      <c r="C58" s="20" t="str">
        <f t="shared" si="7"/>
        <v/>
      </c>
      <c r="D58" s="63"/>
      <c r="E58" s="63"/>
      <c r="F58" s="13" t="str">
        <f t="shared" si="4"/>
        <v/>
      </c>
      <c r="G58" s="13" t="str">
        <f ca="1">IF($F58&lt;&gt;"",IF($G$4="Recurso",VLOOKUP($E58,OFFSET('Definición técnica de imagenes'!$A$1,MATCH($G$5,'Definición técnica de imagenes'!$A$1:$A$104,0)-1,1,COUNTIF('Definición técnica de imagenes'!$A$3:$A$102,$G$5),5),5,FALSE),'Definición técnica de imagenes'!$F$16),"")</f>
        <v/>
      </c>
      <c r="H58" s="13" t="str">
        <f t="shared" ca="1" si="5"/>
        <v/>
      </c>
      <c r="I58" s="13" t="str">
        <f ca="1">IF(OR($B58&lt;&gt;"",$J58&lt;&gt;""),IF($G$4="Recurso",IF(VLOOKUP($E58,OFFSET('Definición técnica de imagenes'!$A$1,MATCH($G$5,'Definición técnica de imagenes'!$A$1:$A$104,0)-1,1,COUNTIF('Definición técnica de imagenes'!$A$3:$A$102,$G$5),6),6,FALSE)=0,"",VLOOKUP($E58,OFFSET('Definición técnica de imagenes'!$A$1,MATCH($G$5,'Definición técnica de imagenes'!$A$1:$A$104,0)-1,1,COUNTIF('Definición técnica de imagenes'!$A$3:$A$102,$G$5),6),6,FALSE)),'Definición técnica de imagenes'!$G$16),"")</f>
        <v/>
      </c>
      <c r="J58" s="63"/>
      <c r="K58" s="65"/>
    </row>
    <row r="59" spans="1:11" s="11" customFormat="1" x14ac:dyDescent="0.25">
      <c r="A59" s="12" t="str">
        <f t="shared" si="8"/>
        <v/>
      </c>
      <c r="B59" s="62"/>
      <c r="C59" s="20" t="str">
        <f t="shared" si="7"/>
        <v/>
      </c>
      <c r="D59" s="63"/>
      <c r="E59" s="63"/>
      <c r="F59" s="13" t="str">
        <f t="shared" si="4"/>
        <v/>
      </c>
      <c r="G59" s="13" t="str">
        <f ca="1">IF($F59&lt;&gt;"",IF($G$4="Recurso",VLOOKUP($E59,OFFSET('Definición técnica de imagenes'!$A$1,MATCH($G$5,'Definición técnica de imagenes'!$A$1:$A$104,0)-1,1,COUNTIF('Definición técnica de imagenes'!$A$3:$A$102,$G$5),5),5,FALSE),'Definición técnica de imagenes'!$F$16),"")</f>
        <v/>
      </c>
      <c r="H59" s="13" t="str">
        <f t="shared" ca="1" si="5"/>
        <v/>
      </c>
      <c r="I59" s="13" t="str">
        <f ca="1">IF(OR($B59&lt;&gt;"",$J59&lt;&gt;""),IF($G$4="Recurso",IF(VLOOKUP($E59,OFFSET('Definición técnica de imagenes'!$A$1,MATCH($G$5,'Definición técnica de imagenes'!$A$1:$A$104,0)-1,1,COUNTIF('Definición técnica de imagenes'!$A$3:$A$102,$G$5),6),6,FALSE)=0,"",VLOOKUP($E59,OFFSET('Definición técnica de imagenes'!$A$1,MATCH($G$5,'Definición técnica de imagenes'!$A$1:$A$104,0)-1,1,COUNTIF('Definición técnica de imagenes'!$A$3:$A$102,$G$5),6),6,FALSE)),'Definición técnica de imagenes'!$G$16),"")</f>
        <v/>
      </c>
      <c r="J59" s="63"/>
      <c r="K59" s="65"/>
    </row>
    <row r="60" spans="1:11" s="11" customFormat="1" x14ac:dyDescent="0.25">
      <c r="A60" s="12" t="str">
        <f t="shared" si="8"/>
        <v/>
      </c>
      <c r="B60" s="62"/>
      <c r="C60" s="20" t="str">
        <f t="shared" si="7"/>
        <v/>
      </c>
      <c r="D60" s="63"/>
      <c r="E60" s="63"/>
      <c r="F60" s="13" t="str">
        <f t="shared" si="4"/>
        <v/>
      </c>
      <c r="G60" s="13" t="str">
        <f ca="1">IF($F60&lt;&gt;"",IF($G$4="Recurso",VLOOKUP($E60,OFFSET('Definición técnica de imagenes'!$A$1,MATCH($G$5,'Definición técnica de imagenes'!$A$1:$A$104,0)-1,1,COUNTIF('Definición técnica de imagenes'!$A$3:$A$102,$G$5),5),5,FALSE),'Definición técnica de imagenes'!$F$16),"")</f>
        <v/>
      </c>
      <c r="H60" s="13" t="str">
        <f t="shared" ca="1" si="5"/>
        <v/>
      </c>
      <c r="I60" s="13" t="str">
        <f ca="1">IF(OR($B60&lt;&gt;"",$J60&lt;&gt;""),IF($G$4="Recurso",IF(VLOOKUP($E60,OFFSET('Definición técnica de imagenes'!$A$1,MATCH($G$5,'Definición técnica de imagenes'!$A$1:$A$104,0)-1,1,COUNTIF('Definición técnica de imagenes'!$A$3:$A$102,$G$5),6),6,FALSE)=0,"",VLOOKUP($E60,OFFSET('Definición técnica de imagenes'!$A$1,MATCH($G$5,'Definición técnica de imagenes'!$A$1:$A$104,0)-1,1,COUNTIF('Definición técnica de imagenes'!$A$3:$A$102,$G$5),6),6,FALSE)),'Definición técnica de imagenes'!$G$16),"")</f>
        <v/>
      </c>
      <c r="J60" s="63"/>
      <c r="K60" s="65"/>
    </row>
    <row r="61" spans="1:11" s="11" customFormat="1" x14ac:dyDescent="0.25">
      <c r="A61" s="12" t="str">
        <f t="shared" si="8"/>
        <v/>
      </c>
      <c r="B61" s="62"/>
      <c r="C61" s="20" t="str">
        <f t="shared" si="7"/>
        <v/>
      </c>
      <c r="D61" s="63"/>
      <c r="E61" s="63"/>
      <c r="F61" s="13" t="str">
        <f t="shared" si="4"/>
        <v/>
      </c>
      <c r="G61" s="13" t="str">
        <f ca="1">IF($F61&lt;&gt;"",IF($G$4="Recurso",VLOOKUP($E61,OFFSET('Definición técnica de imagenes'!$A$1,MATCH($G$5,'Definición técnica de imagenes'!$A$1:$A$104,0)-1,1,COUNTIF('Definición técnica de imagenes'!$A$3:$A$102,$G$5),5),5,FALSE),'Definición técnica de imagenes'!$F$16),"")</f>
        <v/>
      </c>
      <c r="H61" s="13" t="str">
        <f t="shared" ca="1" si="5"/>
        <v/>
      </c>
      <c r="I61" s="13" t="str">
        <f ca="1">IF(OR($B61&lt;&gt;"",$J61&lt;&gt;""),IF($G$4="Recurso",IF(VLOOKUP($E61,OFFSET('Definición técnica de imagenes'!$A$1,MATCH($G$5,'Definición técnica de imagenes'!$A$1:$A$104,0)-1,1,COUNTIF('Definición técnica de imagenes'!$A$3:$A$102,$G$5),6),6,FALSE)=0,"",VLOOKUP($E61,OFFSET('Definición técnica de imagenes'!$A$1,MATCH($G$5,'Definición técnica de imagenes'!$A$1:$A$104,0)-1,1,COUNTIF('Definición técnica de imagenes'!$A$3:$A$102,$G$5),6),6,FALSE)),'Definición técnica de imagenes'!$G$16),"")</f>
        <v/>
      </c>
      <c r="J61" s="63"/>
      <c r="K61" s="65"/>
    </row>
    <row r="62" spans="1:11" s="11" customFormat="1" x14ac:dyDescent="0.25">
      <c r="A62" s="12" t="str">
        <f t="shared" si="8"/>
        <v/>
      </c>
      <c r="B62" s="62"/>
      <c r="C62" s="20" t="str">
        <f t="shared" si="7"/>
        <v/>
      </c>
      <c r="D62" s="63"/>
      <c r="E62" s="63"/>
      <c r="F62" s="13" t="str">
        <f t="shared" si="4"/>
        <v/>
      </c>
      <c r="G62" s="13" t="str">
        <f ca="1">IF($F62&lt;&gt;"",IF($G$4="Recurso",VLOOKUP($E62,OFFSET('Definición técnica de imagenes'!$A$1,MATCH($G$5,'Definición técnica de imagenes'!$A$1:$A$104,0)-1,1,COUNTIF('Definición técnica de imagenes'!$A$3:$A$102,$G$5),5),5,FALSE),'Definición técnica de imagenes'!$F$16),"")</f>
        <v/>
      </c>
      <c r="H62" s="13" t="str">
        <f t="shared" ca="1" si="5"/>
        <v/>
      </c>
      <c r="I62" s="13" t="str">
        <f ca="1">IF(OR($B62&lt;&gt;"",$J62&lt;&gt;""),IF($G$4="Recurso",IF(VLOOKUP($E62,OFFSET('Definición técnica de imagenes'!$A$1,MATCH($G$5,'Definición técnica de imagenes'!$A$1:$A$104,0)-1,1,COUNTIF('Definición técnica de imagenes'!$A$3:$A$102,$G$5),6),6,FALSE)=0,"",VLOOKUP($E62,OFFSET('Definición técnica de imagenes'!$A$1,MATCH($G$5,'Definición técnica de imagenes'!$A$1:$A$104,0)-1,1,COUNTIF('Definición técnica de imagenes'!$A$3:$A$102,$G$5),6),6,FALSE)),'Definición técnica de imagenes'!$G$16),"")</f>
        <v/>
      </c>
      <c r="J62" s="63"/>
      <c r="K62" s="65"/>
    </row>
    <row r="63" spans="1:11" s="11" customFormat="1" x14ac:dyDescent="0.25">
      <c r="A63" s="12" t="str">
        <f t="shared" si="8"/>
        <v/>
      </c>
      <c r="B63" s="62"/>
      <c r="C63" s="20" t="str">
        <f t="shared" si="7"/>
        <v/>
      </c>
      <c r="D63" s="63"/>
      <c r="E63" s="63"/>
      <c r="F63" s="13" t="str">
        <f t="shared" si="4"/>
        <v/>
      </c>
      <c r="G63" s="13" t="str">
        <f ca="1">IF($F63&lt;&gt;"",IF($G$4="Recurso",VLOOKUP($E63,OFFSET('Definición técnica de imagenes'!$A$1,MATCH($G$5,'Definición técnica de imagenes'!$A$1:$A$104,0)-1,1,COUNTIF('Definición técnica de imagenes'!$A$3:$A$102,$G$5),5),5,FALSE),'Definición técnica de imagenes'!$F$16),"")</f>
        <v/>
      </c>
      <c r="H63" s="13" t="str">
        <f t="shared" ca="1" si="5"/>
        <v/>
      </c>
      <c r="I63" s="13" t="str">
        <f ca="1">IF(OR($B63&lt;&gt;"",$J63&lt;&gt;""),IF($G$4="Recurso",IF(VLOOKUP($E63,OFFSET('Definición técnica de imagenes'!$A$1,MATCH($G$5,'Definición técnica de imagenes'!$A$1:$A$104,0)-1,1,COUNTIF('Definición técnica de imagenes'!$A$3:$A$102,$G$5),6),6,FALSE)=0,"",VLOOKUP($E63,OFFSET('Definición técnica de imagenes'!$A$1,MATCH($G$5,'Definición técnica de imagenes'!$A$1:$A$104,0)-1,1,COUNTIF('Definición técnica de imagenes'!$A$3:$A$102,$G$5),6),6,FALSE)),'Definición técnica de imagenes'!$G$16),"")</f>
        <v/>
      </c>
      <c r="J63" s="63"/>
      <c r="K63" s="65"/>
    </row>
    <row r="64" spans="1:11" s="11" customFormat="1" x14ac:dyDescent="0.25">
      <c r="A64" s="12" t="str">
        <f t="shared" si="8"/>
        <v/>
      </c>
      <c r="B64" s="62"/>
      <c r="C64" s="20" t="str">
        <f t="shared" si="7"/>
        <v/>
      </c>
      <c r="D64" s="63"/>
      <c r="E64" s="63"/>
      <c r="F64" s="13" t="str">
        <f t="shared" si="4"/>
        <v/>
      </c>
      <c r="G64" s="13" t="str">
        <f ca="1">IF($F64&lt;&gt;"",IF($G$4="Recurso",VLOOKUP($E64,OFFSET('Definición técnica de imagenes'!$A$1,MATCH($G$5,'Definición técnica de imagenes'!$A$1:$A$104,0)-1,1,COUNTIF('Definición técnica de imagenes'!$A$3:$A$102,$G$5),5),5,FALSE),'Definición técnica de imagenes'!$F$16),"")</f>
        <v/>
      </c>
      <c r="H64" s="13" t="str">
        <f t="shared" ca="1" si="5"/>
        <v/>
      </c>
      <c r="I64" s="13" t="str">
        <f ca="1">IF(OR($B64&lt;&gt;"",$J64&lt;&gt;""),IF($G$4="Recurso",IF(VLOOKUP($E64,OFFSET('Definición técnica de imagenes'!$A$1,MATCH($G$5,'Definición técnica de imagenes'!$A$1:$A$104,0)-1,1,COUNTIF('Definición técnica de imagenes'!$A$3:$A$102,$G$5),6),6,FALSE)=0,"",VLOOKUP($E64,OFFSET('Definición técnica de imagenes'!$A$1,MATCH($G$5,'Definición técnica de imagenes'!$A$1:$A$104,0)-1,1,COUNTIF('Definición técnica de imagenes'!$A$3:$A$102,$G$5),6),6,FALSE)),'Definición técnica de imagenes'!$G$16),"")</f>
        <v/>
      </c>
      <c r="J64" s="63"/>
      <c r="K64" s="65"/>
    </row>
    <row r="65" spans="1:11" s="11" customFormat="1" x14ac:dyDescent="0.25">
      <c r="A65" s="12" t="str">
        <f t="shared" si="8"/>
        <v/>
      </c>
      <c r="B65" s="62"/>
      <c r="C65" s="20" t="str">
        <f t="shared" si="7"/>
        <v/>
      </c>
      <c r="D65" s="63"/>
      <c r="E65" s="63"/>
      <c r="F65" s="13" t="str">
        <f t="shared" si="4"/>
        <v/>
      </c>
      <c r="G65" s="13" t="str">
        <f ca="1">IF($F65&lt;&gt;"",IF($G$4="Recurso",VLOOKUP($E65,OFFSET('Definición técnica de imagenes'!$A$1,MATCH($G$5,'Definición técnica de imagenes'!$A$1:$A$104,0)-1,1,COUNTIF('Definición técnica de imagenes'!$A$3:$A$102,$G$5),5),5,FALSE),'Definición técnica de imagenes'!$F$16),"")</f>
        <v/>
      </c>
      <c r="H65" s="13" t="str">
        <f t="shared" ca="1" si="5"/>
        <v/>
      </c>
      <c r="I65" s="13" t="str">
        <f ca="1">IF(OR($B65&lt;&gt;"",$J65&lt;&gt;""),IF($G$4="Recurso",IF(VLOOKUP($E65,OFFSET('Definición técnica de imagenes'!$A$1,MATCH($G$5,'Definición técnica de imagenes'!$A$1:$A$104,0)-1,1,COUNTIF('Definición técnica de imagenes'!$A$3:$A$102,$G$5),6),6,FALSE)=0,"",VLOOKUP($E65,OFFSET('Definición técnica de imagenes'!$A$1,MATCH($G$5,'Definición técnica de imagenes'!$A$1:$A$104,0)-1,1,COUNTIF('Definición técnica de imagenes'!$A$3:$A$102,$G$5),6),6,FALSE)),'Definición técnica de imagenes'!$G$16),"")</f>
        <v/>
      </c>
      <c r="J65" s="63"/>
      <c r="K65" s="65"/>
    </row>
    <row r="66" spans="1:11" s="11" customFormat="1" x14ac:dyDescent="0.25">
      <c r="A66" s="12" t="str">
        <f t="shared" si="8"/>
        <v/>
      </c>
      <c r="B66" s="62"/>
      <c r="C66" s="20" t="str">
        <f t="shared" si="7"/>
        <v/>
      </c>
      <c r="D66" s="63"/>
      <c r="E66" s="63"/>
      <c r="F66" s="13" t="str">
        <f t="shared" si="4"/>
        <v/>
      </c>
      <c r="G66" s="13" t="str">
        <f ca="1">IF($F66&lt;&gt;"",IF($G$4="Recurso",VLOOKUP($E66,OFFSET('Definición técnica de imagenes'!$A$1,MATCH($G$5,'Definición técnica de imagenes'!$A$1:$A$104,0)-1,1,COUNTIF('Definición técnica de imagenes'!$A$3:$A$102,$G$5),5),5,FALSE),'Definición técnica de imagenes'!$F$16),"")</f>
        <v/>
      </c>
      <c r="H66" s="13" t="str">
        <f t="shared" ca="1" si="5"/>
        <v/>
      </c>
      <c r="I66" s="13" t="str">
        <f ca="1">IF(OR($B66&lt;&gt;"",$J66&lt;&gt;""),IF($G$4="Recurso",IF(VLOOKUP($E66,OFFSET('Definición técnica de imagenes'!$A$1,MATCH($G$5,'Definición técnica de imagenes'!$A$1:$A$104,0)-1,1,COUNTIF('Definición técnica de imagenes'!$A$3:$A$102,$G$5),6),6,FALSE)=0,"",VLOOKUP($E66,OFFSET('Definición técnica de imagenes'!$A$1,MATCH($G$5,'Definición técnica de imagenes'!$A$1:$A$104,0)-1,1,COUNTIF('Definición técnica de imagenes'!$A$3:$A$102,$G$5),6),6,FALSE)),'Definición técnica de imagenes'!$G$16),"")</f>
        <v/>
      </c>
      <c r="J66" s="63"/>
      <c r="K66" s="65"/>
    </row>
    <row r="67" spans="1:11" s="11" customFormat="1" x14ac:dyDescent="0.25">
      <c r="A67" s="12" t="str">
        <f t="shared" si="8"/>
        <v/>
      </c>
      <c r="B67" s="62"/>
      <c r="C67" s="20" t="str">
        <f t="shared" si="7"/>
        <v/>
      </c>
      <c r="D67" s="63"/>
      <c r="E67" s="63"/>
      <c r="F67" s="13" t="str">
        <f t="shared" si="4"/>
        <v/>
      </c>
      <c r="G67" s="13" t="str">
        <f ca="1">IF($F67&lt;&gt;"",IF($G$4="Recurso",VLOOKUP($E67,OFFSET('Definición técnica de imagenes'!$A$1,MATCH($G$5,'Definición técnica de imagenes'!$A$1:$A$104,0)-1,1,COUNTIF('Definición técnica de imagenes'!$A$3:$A$102,$G$5),5),5,FALSE),'Definición técnica de imagenes'!$F$16),"")</f>
        <v/>
      </c>
      <c r="H67" s="13" t="str">
        <f t="shared" ca="1" si="5"/>
        <v/>
      </c>
      <c r="I67" s="13" t="str">
        <f ca="1">IF(OR($B67&lt;&gt;"",$J67&lt;&gt;""),IF($G$4="Recurso",IF(VLOOKUP($E67,OFFSET('Definición técnica de imagenes'!$A$1,MATCH($G$5,'Definición técnica de imagenes'!$A$1:$A$104,0)-1,1,COUNTIF('Definición técnica de imagenes'!$A$3:$A$102,$G$5),6),6,FALSE)=0,"",VLOOKUP($E67,OFFSET('Definición técnica de imagenes'!$A$1,MATCH($G$5,'Definición técnica de imagenes'!$A$1:$A$104,0)-1,1,COUNTIF('Definición técnica de imagenes'!$A$3:$A$102,$G$5),6),6,FALSE)),'Definición técnica de imagenes'!$G$16),"")</f>
        <v/>
      </c>
      <c r="J67" s="63"/>
      <c r="K67" s="65"/>
    </row>
    <row r="68" spans="1:11" s="11" customFormat="1" x14ac:dyDescent="0.25">
      <c r="A68" s="12" t="str">
        <f t="shared" si="8"/>
        <v/>
      </c>
      <c r="B68" s="62"/>
      <c r="C68" s="20" t="str">
        <f t="shared" si="7"/>
        <v/>
      </c>
      <c r="D68" s="63"/>
      <c r="E68" s="63"/>
      <c r="F68" s="13" t="str">
        <f t="shared" si="4"/>
        <v/>
      </c>
      <c r="G68" s="13" t="str">
        <f ca="1">IF($F68&lt;&gt;"",IF($G$4="Recurso",VLOOKUP($E68,OFFSET('Definición técnica de imagenes'!$A$1,MATCH($G$5,'Definición técnica de imagenes'!$A$1:$A$104,0)-1,1,COUNTIF('Definición técnica de imagenes'!$A$3:$A$102,$G$5),5),5,FALSE),'Definición técnica de imagenes'!$F$16),"")</f>
        <v/>
      </c>
      <c r="H68" s="13" t="str">
        <f t="shared" ca="1" si="5"/>
        <v/>
      </c>
      <c r="I68" s="13" t="str">
        <f ca="1">IF(OR($B68&lt;&gt;"",$J68&lt;&gt;""),IF($G$4="Recurso",IF(VLOOKUP($E68,OFFSET('Definición técnica de imagenes'!$A$1,MATCH($G$5,'Definición técnica de imagenes'!$A$1:$A$104,0)-1,1,COUNTIF('Definición técnica de imagenes'!$A$3:$A$102,$G$5),6),6,FALSE)=0,"",VLOOKUP($E68,OFFSET('Definición técnica de imagenes'!$A$1,MATCH($G$5,'Definición técnica de imagenes'!$A$1:$A$104,0)-1,1,COUNTIF('Definición técnica de imagenes'!$A$3:$A$102,$G$5),6),6,FALSE)),'Definición técnica de imagenes'!$G$16),"")</f>
        <v/>
      </c>
      <c r="J68" s="63"/>
      <c r="K68" s="65"/>
    </row>
    <row r="69" spans="1:11" s="11" customFormat="1" x14ac:dyDescent="0.25">
      <c r="A69" s="12" t="str">
        <f t="shared" si="8"/>
        <v/>
      </c>
      <c r="B69" s="62"/>
      <c r="C69" s="20" t="str">
        <f t="shared" si="7"/>
        <v/>
      </c>
      <c r="D69" s="63"/>
      <c r="E69" s="63"/>
      <c r="F69" s="13" t="str">
        <f t="shared" si="4"/>
        <v/>
      </c>
      <c r="G69" s="13" t="str">
        <f ca="1">IF($F69&lt;&gt;"",IF($G$4="Recurso",VLOOKUP($E69,OFFSET('Definición técnica de imagenes'!$A$1,MATCH($G$5,'Definición técnica de imagenes'!$A$1:$A$104,0)-1,1,COUNTIF('Definición técnica de imagenes'!$A$3:$A$102,$G$5),5),5,FALSE),'Definición técnica de imagenes'!$F$16),"")</f>
        <v/>
      </c>
      <c r="H69" s="13" t="str">
        <f t="shared" ca="1" si="5"/>
        <v/>
      </c>
      <c r="I69" s="13" t="str">
        <f ca="1">IF(OR($B69&lt;&gt;"",$J69&lt;&gt;""),IF($G$4="Recurso",IF(VLOOKUP($E69,OFFSET('Definición técnica de imagenes'!$A$1,MATCH($G$5,'Definición técnica de imagenes'!$A$1:$A$104,0)-1,1,COUNTIF('Definición técnica de imagenes'!$A$3:$A$102,$G$5),6),6,FALSE)=0,"",VLOOKUP($E69,OFFSET('Definición técnica de imagenes'!$A$1,MATCH($G$5,'Definición técnica de imagenes'!$A$1:$A$104,0)-1,1,COUNTIF('Definición técnica de imagenes'!$A$3:$A$102,$G$5),6),6,FALSE)),'Definición técnica de imagenes'!$G$16),"")</f>
        <v/>
      </c>
      <c r="J69" s="63"/>
      <c r="K69" s="65"/>
    </row>
    <row r="70" spans="1:11" s="11" customFormat="1" x14ac:dyDescent="0.25">
      <c r="A70" s="12" t="str">
        <f t="shared" si="8"/>
        <v/>
      </c>
      <c r="B70" s="62"/>
      <c r="C70" s="20" t="str">
        <f t="shared" si="7"/>
        <v/>
      </c>
      <c r="D70" s="63"/>
      <c r="E70" s="63"/>
      <c r="F70" s="13" t="str">
        <f t="shared" si="4"/>
        <v/>
      </c>
      <c r="G70" s="13" t="str">
        <f ca="1">IF($F70&lt;&gt;"",IF($G$4="Recurso",VLOOKUP($E70,OFFSET('Definición técnica de imagenes'!$A$1,MATCH($G$5,'Definición técnica de imagenes'!$A$1:$A$104,0)-1,1,COUNTIF('Definición técnica de imagenes'!$A$3:$A$102,$G$5),5),5,FALSE),'Definición técnica de imagenes'!$F$16),"")</f>
        <v/>
      </c>
      <c r="H70" s="13" t="str">
        <f t="shared" ca="1" si="5"/>
        <v/>
      </c>
      <c r="I70" s="13" t="str">
        <f ca="1">IF(OR($B70&lt;&gt;"",$J70&lt;&gt;""),IF($G$4="Recurso",IF(VLOOKUP($E70,OFFSET('Definición técnica de imagenes'!$A$1,MATCH($G$5,'Definición técnica de imagenes'!$A$1:$A$104,0)-1,1,COUNTIF('Definición técnica de imagenes'!$A$3:$A$102,$G$5),6),6,FALSE)=0,"",VLOOKUP($E70,OFFSET('Definición técnica de imagenes'!$A$1,MATCH($G$5,'Definición técnica de imagenes'!$A$1:$A$104,0)-1,1,COUNTIF('Definición técnica de imagenes'!$A$3:$A$102,$G$5),6),6,FALSE)),'Definición técnica de imagenes'!$G$16),"")</f>
        <v/>
      </c>
      <c r="J70" s="63"/>
      <c r="K70" s="65"/>
    </row>
    <row r="71" spans="1:11" s="11" customFormat="1" x14ac:dyDescent="0.25">
      <c r="A71" s="12" t="str">
        <f t="shared" si="8"/>
        <v/>
      </c>
      <c r="B71" s="62"/>
      <c r="C71" s="20" t="str">
        <f t="shared" si="7"/>
        <v/>
      </c>
      <c r="D71" s="63"/>
      <c r="E71" s="63"/>
      <c r="F71" s="13" t="str">
        <f t="shared" si="4"/>
        <v/>
      </c>
      <c r="G71" s="13" t="str">
        <f ca="1">IF($F71&lt;&gt;"",IF($G$4="Recurso",VLOOKUP($E71,OFFSET('Definición técnica de imagenes'!$A$1,MATCH($G$5,'Definición técnica de imagenes'!$A$1:$A$104,0)-1,1,COUNTIF('Definición técnica de imagenes'!$A$3:$A$102,$G$5),5),5,FALSE),'Definición técnica de imagenes'!$F$16),"")</f>
        <v/>
      </c>
      <c r="H71" s="13" t="str">
        <f t="shared" ca="1" si="5"/>
        <v/>
      </c>
      <c r="I71" s="13" t="str">
        <f ca="1">IF(OR($B71&lt;&gt;"",$J71&lt;&gt;""),IF($G$4="Recurso",IF(VLOOKUP($E71,OFFSET('Definición técnica de imagenes'!$A$1,MATCH($G$5,'Definición técnica de imagenes'!$A$1:$A$104,0)-1,1,COUNTIF('Definición técnica de imagenes'!$A$3:$A$102,$G$5),6),6,FALSE)=0,"",VLOOKUP($E71,OFFSET('Definición técnica de imagenes'!$A$1,MATCH($G$5,'Definición técnica de imagenes'!$A$1:$A$104,0)-1,1,COUNTIF('Definición técnica de imagenes'!$A$3:$A$102,$G$5),6),6,FALSE)),'Definición técnica de imagenes'!$G$16),"")</f>
        <v/>
      </c>
      <c r="J71" s="63"/>
      <c r="K71" s="65"/>
    </row>
    <row r="72" spans="1:11" s="11" customFormat="1" x14ac:dyDescent="0.25">
      <c r="A72" s="12" t="str">
        <f t="shared" si="8"/>
        <v/>
      </c>
      <c r="B72" s="62"/>
      <c r="C72" s="20" t="str">
        <f t="shared" si="7"/>
        <v/>
      </c>
      <c r="D72" s="63"/>
      <c r="E72" s="63"/>
      <c r="F72" s="13" t="str">
        <f t="shared" si="4"/>
        <v/>
      </c>
      <c r="G72" s="13" t="str">
        <f ca="1">IF($F72&lt;&gt;"",IF($G$4="Recurso",VLOOKUP($E72,OFFSET('Definición técnica de imagenes'!$A$1,MATCH($G$5,'Definición técnica de imagenes'!$A$1:$A$104,0)-1,1,COUNTIF('Definición técnica de imagenes'!$A$3:$A$102,$G$5),5),5,FALSE),'Definición técnica de imagenes'!$F$16),"")</f>
        <v/>
      </c>
      <c r="H72" s="13" t="str">
        <f t="shared" ca="1" si="5"/>
        <v/>
      </c>
      <c r="I72" s="13" t="str">
        <f ca="1">IF(OR($B72&lt;&gt;"",$J72&lt;&gt;""),IF($G$4="Recurso",IF(VLOOKUP($E72,OFFSET('Definición técnica de imagenes'!$A$1,MATCH($G$5,'Definición técnica de imagenes'!$A$1:$A$104,0)-1,1,COUNTIF('Definición técnica de imagenes'!$A$3:$A$102,$G$5),6),6,FALSE)=0,"",VLOOKUP($E72,OFFSET('Definición técnica de imagenes'!$A$1,MATCH($G$5,'Definición técnica de imagenes'!$A$1:$A$104,0)-1,1,COUNTIF('Definición técnica de imagenes'!$A$3:$A$102,$G$5),6),6,FALSE)),'Definición técnica de imagenes'!$G$16),"")</f>
        <v/>
      </c>
      <c r="J72" s="63"/>
      <c r="K72" s="65"/>
    </row>
    <row r="73" spans="1:11" s="11" customFormat="1" x14ac:dyDescent="0.25">
      <c r="A73" s="12" t="str">
        <f t="shared" si="8"/>
        <v/>
      </c>
      <c r="B73" s="62"/>
      <c r="C73" s="20" t="str">
        <f t="shared" si="7"/>
        <v/>
      </c>
      <c r="D73" s="63"/>
      <c r="E73" s="63"/>
      <c r="F73" s="13" t="str">
        <f t="shared" si="4"/>
        <v/>
      </c>
      <c r="G73" s="13" t="str">
        <f ca="1">IF($F73&lt;&gt;"",IF($G$4="Recurso",VLOOKUP($E73,OFFSET('Definición técnica de imagenes'!$A$1,MATCH($G$5,'Definición técnica de imagenes'!$A$1:$A$104,0)-1,1,COUNTIF('Definición técnica de imagenes'!$A$3:$A$102,$G$5),5),5,FALSE),'Definición técnica de imagenes'!$F$16),"")</f>
        <v/>
      </c>
      <c r="H73" s="13" t="str">
        <f t="shared" ca="1" si="5"/>
        <v/>
      </c>
      <c r="I73" s="13" t="str">
        <f ca="1">IF(OR($B73&lt;&gt;"",$J73&lt;&gt;""),IF($G$4="Recurso",IF(VLOOKUP($E73,OFFSET('Definición técnica de imagenes'!$A$1,MATCH($G$5,'Definición técnica de imagenes'!$A$1:$A$104,0)-1,1,COUNTIF('Definición técnica de imagenes'!$A$3:$A$102,$G$5),6),6,FALSE)=0,"",VLOOKUP($E73,OFFSET('Definición técnica de imagenes'!$A$1,MATCH($G$5,'Definición técnica de imagenes'!$A$1:$A$104,0)-1,1,COUNTIF('Definición técnica de imagenes'!$A$3:$A$102,$G$5),6),6,FALSE)),'Definición técnica de imagenes'!$G$16),"")</f>
        <v/>
      </c>
      <c r="J73" s="63"/>
      <c r="K73" s="65"/>
    </row>
    <row r="74" spans="1:11" s="11" customFormat="1" x14ac:dyDescent="0.25">
      <c r="A74" s="12" t="str">
        <f t="shared" si="8"/>
        <v/>
      </c>
      <c r="B74" s="62"/>
      <c r="C74" s="20" t="str">
        <f t="shared" ref="C74:C105" si="9">IF(OR(B74&lt;&gt;"",J74&lt;&gt;""),IF($G$4="Recurso",CONCATENATE($G$4," ",$G$5),$G$4),"")</f>
        <v/>
      </c>
      <c r="D74" s="63"/>
      <c r="E74" s="63"/>
      <c r="F74" s="13" t="str">
        <f t="shared" si="4"/>
        <v/>
      </c>
      <c r="G74" s="13" t="str">
        <f ca="1">IF($F74&lt;&gt;"",IF($G$4="Recurso",VLOOKUP($E74,OFFSET('Definición técnica de imagenes'!$A$1,MATCH($G$5,'Definición técnica de imagenes'!$A$1:$A$104,0)-1,1,COUNTIF('Definición técnica de imagenes'!$A$3:$A$102,$G$5),5),5,FALSE),'Definición técnica de imagenes'!$F$16),"")</f>
        <v/>
      </c>
      <c r="H74" s="13" t="str">
        <f t="shared" ca="1" si="5"/>
        <v/>
      </c>
      <c r="I74" s="13" t="str">
        <f ca="1">IF(OR($B74&lt;&gt;"",$J74&lt;&gt;""),IF($G$4="Recurso",IF(VLOOKUP($E74,OFFSET('Definición técnica de imagenes'!$A$1,MATCH($G$5,'Definición técnica de imagenes'!$A$1:$A$104,0)-1,1,COUNTIF('Definición técnica de imagenes'!$A$3:$A$102,$G$5),6),6,FALSE)=0,"",VLOOKUP($E74,OFFSET('Definición técnica de imagenes'!$A$1,MATCH($G$5,'Definición técnica de imagenes'!$A$1:$A$104,0)-1,1,COUNTIF('Definición técnica de imagenes'!$A$3:$A$102,$G$5),6),6,FALSE)),'Definición técnica de imagenes'!$G$16),"")</f>
        <v/>
      </c>
      <c r="J74" s="63"/>
      <c r="K74" s="65"/>
    </row>
    <row r="75" spans="1:11" s="11" customFormat="1" x14ac:dyDescent="0.25">
      <c r="A75" s="12" t="str">
        <f t="shared" si="8"/>
        <v/>
      </c>
      <c r="B75" s="62"/>
      <c r="C75" s="20" t="str">
        <f t="shared" si="9"/>
        <v/>
      </c>
      <c r="D75" s="63"/>
      <c r="E75" s="63"/>
      <c r="F75" s="13" t="str">
        <f t="shared" ref="F75:F108" si="10">IF(OR(B75&lt;&gt;"",J75&lt;&gt;""),CONCATENATE($C$7,"_",$A75,IF($G$4="Cuaderno de Estudio","_small",CONCATENATE(IF(I75="","","n"),IF(LEFT($G$5,1)="F",".jpg",".png")))),"")</f>
        <v/>
      </c>
      <c r="G75" s="13" t="str">
        <f ca="1">IF($F75&lt;&gt;"",IF($G$4="Recurso",VLOOKUP($E75,OFFSET('Definición técnica de imagenes'!$A$1,MATCH($G$5,'Definición técnica de imagenes'!$A$1:$A$104,0)-1,1,COUNTIF('Definición técnica de imagenes'!$A$3:$A$102,$G$5),5),5,FALSE),'Definición técnica de imagenes'!$F$16),"")</f>
        <v/>
      </c>
      <c r="H75" s="13" t="str">
        <f t="shared" ref="H75:H108" ca="1" si="11">IF(AND(I75&lt;&gt;"",I75&lt;&gt;0),IF(OR(B75&lt;&gt;"",J75&lt;&gt;""),CONCATENATE($C$7,"_",$A75,IF($G$4="Cuaderno de Estudio","_zoom",CONCATENATE("a",IF(LEFT($G$5,1)="F",".jpg",".png")))),""),"")</f>
        <v/>
      </c>
      <c r="I75" s="13" t="str">
        <f ca="1">IF(OR($B75&lt;&gt;"",$J75&lt;&gt;""),IF($G$4="Recurso",IF(VLOOKUP($E75,OFFSET('Definición técnica de imagenes'!$A$1,MATCH($G$5,'Definición técnica de imagenes'!$A$1:$A$104,0)-1,1,COUNTIF('Definición técnica de imagenes'!$A$3:$A$102,$G$5),6),6,FALSE)=0,"",VLOOKUP($E75,OFFSET('Definición técnica de imagenes'!$A$1,MATCH($G$5,'Definición técnica de imagenes'!$A$1:$A$104,0)-1,1,COUNTIF('Definición técnica de imagenes'!$A$3:$A$102,$G$5),6),6,FALSE)),'Definición técnica de imagenes'!$G$16),"")</f>
        <v/>
      </c>
      <c r="J75" s="63"/>
      <c r="K75" s="65"/>
    </row>
    <row r="76" spans="1:11" s="11" customFormat="1" x14ac:dyDescent="0.25">
      <c r="A76" s="12" t="str">
        <f t="shared" si="8"/>
        <v/>
      </c>
      <c r="B76" s="62"/>
      <c r="C76" s="20" t="str">
        <f t="shared" si="9"/>
        <v/>
      </c>
      <c r="D76" s="63"/>
      <c r="E76" s="63"/>
      <c r="F76" s="13" t="str">
        <f t="shared" si="10"/>
        <v/>
      </c>
      <c r="G76" s="13" t="str">
        <f ca="1">IF($F76&lt;&gt;"",IF($G$4="Recurso",VLOOKUP($E76,OFFSET('Definición técnica de imagenes'!$A$1,MATCH($G$5,'Definición técnica de imagenes'!$A$1:$A$104,0)-1,1,COUNTIF('Definición técnica de imagenes'!$A$3:$A$102,$G$5),5),5,FALSE),'Definición técnica de imagenes'!$F$16),"")</f>
        <v/>
      </c>
      <c r="H76" s="13" t="str">
        <f t="shared" ca="1" si="11"/>
        <v/>
      </c>
      <c r="I76" s="13" t="str">
        <f ca="1">IF(OR($B76&lt;&gt;"",$J76&lt;&gt;""),IF($G$4="Recurso",IF(VLOOKUP($E76,OFFSET('Definición técnica de imagenes'!$A$1,MATCH($G$5,'Definición técnica de imagenes'!$A$1:$A$104,0)-1,1,COUNTIF('Definición técnica de imagenes'!$A$3:$A$102,$G$5),6),6,FALSE)=0,"",VLOOKUP($E76,OFFSET('Definición técnica de imagenes'!$A$1,MATCH($G$5,'Definición técnica de imagenes'!$A$1:$A$104,0)-1,1,COUNTIF('Definición técnica de imagenes'!$A$3:$A$102,$G$5),6),6,FALSE)),'Definición técnica de imagenes'!$G$16),"")</f>
        <v/>
      </c>
      <c r="J76" s="63"/>
      <c r="K76" s="65"/>
    </row>
    <row r="77" spans="1:11" s="11" customFormat="1" x14ac:dyDescent="0.25">
      <c r="A77" s="12" t="str">
        <f t="shared" si="8"/>
        <v/>
      </c>
      <c r="B77" s="62"/>
      <c r="C77" s="20" t="str">
        <f t="shared" si="9"/>
        <v/>
      </c>
      <c r="D77" s="63"/>
      <c r="E77" s="63"/>
      <c r="F77" s="13" t="str">
        <f t="shared" si="10"/>
        <v/>
      </c>
      <c r="G77" s="13" t="str">
        <f ca="1">IF($F77&lt;&gt;"",IF($G$4="Recurso",VLOOKUP($E77,OFFSET('Definición técnica de imagenes'!$A$1,MATCH($G$5,'Definición técnica de imagenes'!$A$1:$A$104,0)-1,1,COUNTIF('Definición técnica de imagenes'!$A$3:$A$102,$G$5),5),5,FALSE),'Definición técnica de imagenes'!$F$16),"")</f>
        <v/>
      </c>
      <c r="H77" s="13" t="str">
        <f t="shared" ca="1" si="11"/>
        <v/>
      </c>
      <c r="I77" s="13" t="str">
        <f ca="1">IF(OR($B77&lt;&gt;"",$J77&lt;&gt;""),IF($G$4="Recurso",IF(VLOOKUP($E77,OFFSET('Definición técnica de imagenes'!$A$1,MATCH($G$5,'Definición técnica de imagenes'!$A$1:$A$104,0)-1,1,COUNTIF('Definición técnica de imagenes'!$A$3:$A$102,$G$5),6),6,FALSE)=0,"",VLOOKUP($E77,OFFSET('Definición técnica de imagenes'!$A$1,MATCH($G$5,'Definición técnica de imagenes'!$A$1:$A$104,0)-1,1,COUNTIF('Definición técnica de imagenes'!$A$3:$A$102,$G$5),6),6,FALSE)),'Definición técnica de imagenes'!$G$16),"")</f>
        <v/>
      </c>
      <c r="J77" s="63"/>
      <c r="K77" s="65"/>
    </row>
    <row r="78" spans="1:11" s="11" customFormat="1" x14ac:dyDescent="0.25">
      <c r="A78" s="12" t="str">
        <f t="shared" si="8"/>
        <v/>
      </c>
      <c r="B78" s="62"/>
      <c r="C78" s="20" t="str">
        <f t="shared" si="9"/>
        <v/>
      </c>
      <c r="D78" s="63"/>
      <c r="E78" s="63"/>
      <c r="F78" s="13" t="str">
        <f t="shared" si="10"/>
        <v/>
      </c>
      <c r="G78" s="13" t="str">
        <f ca="1">IF($F78&lt;&gt;"",IF($G$4="Recurso",VLOOKUP($E78,OFFSET('Definición técnica de imagenes'!$A$1,MATCH($G$5,'Definición técnica de imagenes'!$A$1:$A$104,0)-1,1,COUNTIF('Definición técnica de imagenes'!$A$3:$A$102,$G$5),5),5,FALSE),'Definición técnica de imagenes'!$F$16),"")</f>
        <v/>
      </c>
      <c r="H78" s="13" t="str">
        <f t="shared" ca="1" si="11"/>
        <v/>
      </c>
      <c r="I78" s="13" t="str">
        <f ca="1">IF(OR($B78&lt;&gt;"",$J78&lt;&gt;""),IF($G$4="Recurso",IF(VLOOKUP($E78,OFFSET('Definición técnica de imagenes'!$A$1,MATCH($G$5,'Definición técnica de imagenes'!$A$1:$A$104,0)-1,1,COUNTIF('Definición técnica de imagenes'!$A$3:$A$102,$G$5),6),6,FALSE)=0,"",VLOOKUP($E78,OFFSET('Definición técnica de imagenes'!$A$1,MATCH($G$5,'Definición técnica de imagenes'!$A$1:$A$104,0)-1,1,COUNTIF('Definición técnica de imagenes'!$A$3:$A$102,$G$5),6),6,FALSE)),'Definición técnica de imagenes'!$G$16),"")</f>
        <v/>
      </c>
      <c r="J78" s="63"/>
      <c r="K78" s="65"/>
    </row>
    <row r="79" spans="1:11" s="11" customFormat="1" x14ac:dyDescent="0.25">
      <c r="A79" s="12" t="str">
        <f t="shared" si="8"/>
        <v/>
      </c>
      <c r="B79" s="62"/>
      <c r="C79" s="20" t="str">
        <f t="shared" si="9"/>
        <v/>
      </c>
      <c r="D79" s="63"/>
      <c r="E79" s="63"/>
      <c r="F79" s="13" t="str">
        <f t="shared" si="10"/>
        <v/>
      </c>
      <c r="G79" s="13" t="str">
        <f ca="1">IF($F79&lt;&gt;"",IF($G$4="Recurso",VLOOKUP($E79,OFFSET('Definición técnica de imagenes'!$A$1,MATCH($G$5,'Definición técnica de imagenes'!$A$1:$A$104,0)-1,1,COUNTIF('Definición técnica de imagenes'!$A$3:$A$102,$G$5),5),5,FALSE),'Definición técnica de imagenes'!$F$16),"")</f>
        <v/>
      </c>
      <c r="H79" s="13" t="str">
        <f t="shared" ca="1" si="11"/>
        <v/>
      </c>
      <c r="I79" s="13" t="str">
        <f ca="1">IF(OR($B79&lt;&gt;"",$J79&lt;&gt;""),IF($G$4="Recurso",IF(VLOOKUP($E79,OFFSET('Definición técnica de imagenes'!$A$1,MATCH($G$5,'Definición técnica de imagenes'!$A$1:$A$104,0)-1,1,COUNTIF('Definición técnica de imagenes'!$A$3:$A$102,$G$5),6),6,FALSE)=0,"",VLOOKUP($E79,OFFSET('Definición técnica de imagenes'!$A$1,MATCH($G$5,'Definición técnica de imagenes'!$A$1:$A$104,0)-1,1,COUNTIF('Definición técnica de imagenes'!$A$3:$A$102,$G$5),6),6,FALSE)),'Definición técnica de imagenes'!$G$16),"")</f>
        <v/>
      </c>
      <c r="J79" s="63"/>
      <c r="K79" s="65"/>
    </row>
    <row r="80" spans="1:11" s="11" customFormat="1" x14ac:dyDescent="0.25">
      <c r="A80" s="12" t="str">
        <f t="shared" si="8"/>
        <v/>
      </c>
      <c r="B80" s="62"/>
      <c r="C80" s="20" t="str">
        <f t="shared" si="9"/>
        <v/>
      </c>
      <c r="D80" s="63"/>
      <c r="E80" s="63"/>
      <c r="F80" s="13" t="str">
        <f t="shared" si="10"/>
        <v/>
      </c>
      <c r="G80" s="13" t="str">
        <f ca="1">IF($F80&lt;&gt;"",IF($G$4="Recurso",VLOOKUP($E80,OFFSET('Definición técnica de imagenes'!$A$1,MATCH($G$5,'Definición técnica de imagenes'!$A$1:$A$104,0)-1,1,COUNTIF('Definición técnica de imagenes'!$A$3:$A$102,$G$5),5),5,FALSE),'Definición técnica de imagenes'!$F$16),"")</f>
        <v/>
      </c>
      <c r="H80" s="13" t="str">
        <f t="shared" ca="1" si="11"/>
        <v/>
      </c>
      <c r="I80" s="13" t="str">
        <f ca="1">IF(OR($B80&lt;&gt;"",$J80&lt;&gt;""),IF($G$4="Recurso",IF(VLOOKUP($E80,OFFSET('Definición técnica de imagenes'!$A$1,MATCH($G$5,'Definición técnica de imagenes'!$A$1:$A$104,0)-1,1,COUNTIF('Definición técnica de imagenes'!$A$3:$A$102,$G$5),6),6,FALSE)=0,"",VLOOKUP($E80,OFFSET('Definición técnica de imagenes'!$A$1,MATCH($G$5,'Definición técnica de imagenes'!$A$1:$A$104,0)-1,1,COUNTIF('Definición técnica de imagenes'!$A$3:$A$102,$G$5),6),6,FALSE)),'Definición técnica de imagenes'!$G$16),"")</f>
        <v/>
      </c>
      <c r="J80" s="63"/>
      <c r="K80" s="65"/>
    </row>
    <row r="81" spans="1:11" s="11" customFormat="1" x14ac:dyDescent="0.25">
      <c r="A81" s="12" t="str">
        <f t="shared" si="8"/>
        <v/>
      </c>
      <c r="B81" s="62"/>
      <c r="C81" s="20" t="str">
        <f t="shared" si="9"/>
        <v/>
      </c>
      <c r="D81" s="63"/>
      <c r="E81" s="63"/>
      <c r="F81" s="13" t="str">
        <f t="shared" si="10"/>
        <v/>
      </c>
      <c r="G81" s="13" t="str">
        <f ca="1">IF($F81&lt;&gt;"",IF($G$4="Recurso",VLOOKUP($E81,OFFSET('Definición técnica de imagenes'!$A$1,MATCH($G$5,'Definición técnica de imagenes'!$A$1:$A$104,0)-1,1,COUNTIF('Definición técnica de imagenes'!$A$3:$A$102,$G$5),5),5,FALSE),'Definición técnica de imagenes'!$F$16),"")</f>
        <v/>
      </c>
      <c r="H81" s="13" t="str">
        <f t="shared" ca="1" si="11"/>
        <v/>
      </c>
      <c r="I81" s="13" t="str">
        <f ca="1">IF(OR($B81&lt;&gt;"",$J81&lt;&gt;""),IF($G$4="Recurso",IF(VLOOKUP($E81,OFFSET('Definición técnica de imagenes'!$A$1,MATCH($G$5,'Definición técnica de imagenes'!$A$1:$A$104,0)-1,1,COUNTIF('Definición técnica de imagenes'!$A$3:$A$102,$G$5),6),6,FALSE)=0,"",VLOOKUP($E81,OFFSET('Definición técnica de imagenes'!$A$1,MATCH($G$5,'Definición técnica de imagenes'!$A$1:$A$104,0)-1,1,COUNTIF('Definición técnica de imagenes'!$A$3:$A$102,$G$5),6),6,FALSE)),'Definición técnica de imagenes'!$G$16),"")</f>
        <v/>
      </c>
      <c r="J81" s="63"/>
      <c r="K81" s="65"/>
    </row>
    <row r="82" spans="1:11" s="11" customFormat="1" x14ac:dyDescent="0.25">
      <c r="A82" s="12" t="str">
        <f t="shared" si="8"/>
        <v/>
      </c>
      <c r="B82" s="62"/>
      <c r="C82" s="20" t="str">
        <f t="shared" si="9"/>
        <v/>
      </c>
      <c r="D82" s="63"/>
      <c r="E82" s="63"/>
      <c r="F82" s="13" t="str">
        <f t="shared" si="10"/>
        <v/>
      </c>
      <c r="G82" s="13" t="str">
        <f ca="1">IF($F82&lt;&gt;"",IF($G$4="Recurso",VLOOKUP($E82,OFFSET('Definición técnica de imagenes'!$A$1,MATCH($G$5,'Definición técnica de imagenes'!$A$1:$A$104,0)-1,1,COUNTIF('Definición técnica de imagenes'!$A$3:$A$102,$G$5),5),5,FALSE),'Definición técnica de imagenes'!$F$16),"")</f>
        <v/>
      </c>
      <c r="H82" s="13" t="str">
        <f t="shared" ca="1" si="11"/>
        <v/>
      </c>
      <c r="I82" s="13" t="str">
        <f ca="1">IF(OR($B82&lt;&gt;"",$J82&lt;&gt;""),IF($G$4="Recurso",IF(VLOOKUP($E82,OFFSET('Definición técnica de imagenes'!$A$1,MATCH($G$5,'Definición técnica de imagenes'!$A$1:$A$104,0)-1,1,COUNTIF('Definición técnica de imagenes'!$A$3:$A$102,$G$5),6),6,FALSE)=0,"",VLOOKUP($E82,OFFSET('Definición técnica de imagenes'!$A$1,MATCH($G$5,'Definición técnica de imagenes'!$A$1:$A$104,0)-1,1,COUNTIF('Definición técnica de imagenes'!$A$3:$A$102,$G$5),6),6,FALSE)),'Definición técnica de imagenes'!$G$16),"")</f>
        <v/>
      </c>
      <c r="J82" s="63"/>
      <c r="K82" s="65"/>
    </row>
    <row r="83" spans="1:11" s="11" customFormat="1" x14ac:dyDescent="0.25">
      <c r="A83" s="12" t="str">
        <f t="shared" ref="A83:A108" si="12">IF(OR(B83&lt;&gt;"",J83&lt;&gt;""),CONCATENATE(LEFT(A82,3),IF(MID(A82,4,2)+1&lt;10,CONCATENATE("0",MID(A82,4,2)+1),MID(A82,4,2)+1)),"")</f>
        <v/>
      </c>
      <c r="B83" s="62"/>
      <c r="C83" s="20" t="str">
        <f t="shared" si="9"/>
        <v/>
      </c>
      <c r="D83" s="63"/>
      <c r="E83" s="63"/>
      <c r="F83" s="13" t="str">
        <f t="shared" si="10"/>
        <v/>
      </c>
      <c r="G83" s="13" t="str">
        <f ca="1">IF($F83&lt;&gt;"",IF($G$4="Recurso",VLOOKUP($E83,OFFSET('Definición técnica de imagenes'!$A$1,MATCH($G$5,'Definición técnica de imagenes'!$A$1:$A$104,0)-1,1,COUNTIF('Definición técnica de imagenes'!$A$3:$A$102,$G$5),5),5,FALSE),'Definición técnica de imagenes'!$F$16),"")</f>
        <v/>
      </c>
      <c r="H83" s="13" t="str">
        <f t="shared" ca="1" si="11"/>
        <v/>
      </c>
      <c r="I83" s="13" t="str">
        <f ca="1">IF(OR($B83&lt;&gt;"",$J83&lt;&gt;""),IF($G$4="Recurso",IF(VLOOKUP($E83,OFFSET('Definición técnica de imagenes'!$A$1,MATCH($G$5,'Definición técnica de imagenes'!$A$1:$A$104,0)-1,1,COUNTIF('Definición técnica de imagenes'!$A$3:$A$102,$G$5),6),6,FALSE)=0,"",VLOOKUP($E83,OFFSET('Definición técnica de imagenes'!$A$1,MATCH($G$5,'Definición técnica de imagenes'!$A$1:$A$104,0)-1,1,COUNTIF('Definición técnica de imagenes'!$A$3:$A$102,$G$5),6),6,FALSE)),'Definición técnica de imagenes'!$G$16),"")</f>
        <v/>
      </c>
      <c r="J83" s="63"/>
      <c r="K83" s="65"/>
    </row>
    <row r="84" spans="1:11" s="11" customFormat="1" x14ac:dyDescent="0.25">
      <c r="A84" s="12" t="str">
        <f t="shared" si="12"/>
        <v/>
      </c>
      <c r="B84" s="62"/>
      <c r="C84" s="20" t="str">
        <f t="shared" si="9"/>
        <v/>
      </c>
      <c r="D84" s="63"/>
      <c r="E84" s="63"/>
      <c r="F84" s="13" t="str">
        <f t="shared" si="10"/>
        <v/>
      </c>
      <c r="G84" s="13" t="str">
        <f ca="1">IF($F84&lt;&gt;"",IF($G$4="Recurso",VLOOKUP($E84,OFFSET('Definición técnica de imagenes'!$A$1,MATCH($G$5,'Definición técnica de imagenes'!$A$1:$A$104,0)-1,1,COUNTIF('Definición técnica de imagenes'!$A$3:$A$102,$G$5),5),5,FALSE),'Definición técnica de imagenes'!$F$16),"")</f>
        <v/>
      </c>
      <c r="H84" s="13" t="str">
        <f t="shared" ca="1" si="11"/>
        <v/>
      </c>
      <c r="I84" s="13" t="str">
        <f ca="1">IF(OR($B84&lt;&gt;"",$J84&lt;&gt;""),IF($G$4="Recurso",IF(VLOOKUP($E84,OFFSET('Definición técnica de imagenes'!$A$1,MATCH($G$5,'Definición técnica de imagenes'!$A$1:$A$104,0)-1,1,COUNTIF('Definición técnica de imagenes'!$A$3:$A$102,$G$5),6),6,FALSE)=0,"",VLOOKUP($E84,OFFSET('Definición técnica de imagenes'!$A$1,MATCH($G$5,'Definición técnica de imagenes'!$A$1:$A$104,0)-1,1,COUNTIF('Definición técnica de imagenes'!$A$3:$A$102,$G$5),6),6,FALSE)),'Definición técnica de imagenes'!$G$16),"")</f>
        <v/>
      </c>
      <c r="J84" s="63"/>
      <c r="K84" s="65"/>
    </row>
    <row r="85" spans="1:11" s="11" customFormat="1" x14ac:dyDescent="0.25">
      <c r="A85" s="12" t="str">
        <f t="shared" si="12"/>
        <v/>
      </c>
      <c r="B85" s="62"/>
      <c r="C85" s="20" t="str">
        <f t="shared" si="9"/>
        <v/>
      </c>
      <c r="D85" s="63"/>
      <c r="E85" s="63"/>
      <c r="F85" s="13" t="str">
        <f t="shared" si="10"/>
        <v/>
      </c>
      <c r="G85" s="13" t="str">
        <f ca="1">IF($F85&lt;&gt;"",IF($G$4="Recurso",VLOOKUP($E85,OFFSET('Definición técnica de imagenes'!$A$1,MATCH($G$5,'Definición técnica de imagenes'!$A$1:$A$104,0)-1,1,COUNTIF('Definición técnica de imagenes'!$A$3:$A$102,$G$5),5),5,FALSE),'Definición técnica de imagenes'!$F$16),"")</f>
        <v/>
      </c>
      <c r="H85" s="13" t="str">
        <f t="shared" ca="1" si="11"/>
        <v/>
      </c>
      <c r="I85" s="13" t="str">
        <f ca="1">IF(OR($B85&lt;&gt;"",$J85&lt;&gt;""),IF($G$4="Recurso",IF(VLOOKUP($E85,OFFSET('Definición técnica de imagenes'!$A$1,MATCH($G$5,'Definición técnica de imagenes'!$A$1:$A$104,0)-1,1,COUNTIF('Definición técnica de imagenes'!$A$3:$A$102,$G$5),6),6,FALSE)=0,"",VLOOKUP($E85,OFFSET('Definición técnica de imagenes'!$A$1,MATCH($G$5,'Definición técnica de imagenes'!$A$1:$A$104,0)-1,1,COUNTIF('Definición técnica de imagenes'!$A$3:$A$102,$G$5),6),6,FALSE)),'Definición técnica de imagenes'!$G$16),"")</f>
        <v/>
      </c>
      <c r="J85" s="63"/>
      <c r="K85" s="65"/>
    </row>
    <row r="86" spans="1:11" s="11" customFormat="1" x14ac:dyDescent="0.25">
      <c r="A86" s="12" t="str">
        <f t="shared" si="12"/>
        <v/>
      </c>
      <c r="B86" s="62"/>
      <c r="C86" s="20" t="str">
        <f t="shared" si="9"/>
        <v/>
      </c>
      <c r="D86" s="63"/>
      <c r="E86" s="63"/>
      <c r="F86" s="13" t="str">
        <f t="shared" si="10"/>
        <v/>
      </c>
      <c r="G86" s="13" t="str">
        <f ca="1">IF($F86&lt;&gt;"",IF($G$4="Recurso",VLOOKUP($E86,OFFSET('Definición técnica de imagenes'!$A$1,MATCH($G$5,'Definición técnica de imagenes'!$A$1:$A$104,0)-1,1,COUNTIF('Definición técnica de imagenes'!$A$3:$A$102,$G$5),5),5,FALSE),'Definición técnica de imagenes'!$F$16),"")</f>
        <v/>
      </c>
      <c r="H86" s="13" t="str">
        <f t="shared" ca="1" si="11"/>
        <v/>
      </c>
      <c r="I86" s="13" t="str">
        <f ca="1">IF(OR($B86&lt;&gt;"",$J86&lt;&gt;""),IF($G$4="Recurso",IF(VLOOKUP($E86,OFFSET('Definición técnica de imagenes'!$A$1,MATCH($G$5,'Definición técnica de imagenes'!$A$1:$A$104,0)-1,1,COUNTIF('Definición técnica de imagenes'!$A$3:$A$102,$G$5),6),6,FALSE)=0,"",VLOOKUP($E86,OFFSET('Definición técnica de imagenes'!$A$1,MATCH($G$5,'Definición técnica de imagenes'!$A$1:$A$104,0)-1,1,COUNTIF('Definición técnica de imagenes'!$A$3:$A$102,$G$5),6),6,FALSE)),'Definición técnica de imagenes'!$G$16),"")</f>
        <v/>
      </c>
      <c r="J86" s="63"/>
      <c r="K86" s="65"/>
    </row>
    <row r="87" spans="1:11" s="11" customFormat="1" x14ac:dyDescent="0.25">
      <c r="A87" s="12" t="str">
        <f t="shared" si="12"/>
        <v/>
      </c>
      <c r="B87" s="62"/>
      <c r="C87" s="20" t="str">
        <f t="shared" si="9"/>
        <v/>
      </c>
      <c r="D87" s="63"/>
      <c r="E87" s="63"/>
      <c r="F87" s="13" t="str">
        <f t="shared" si="10"/>
        <v/>
      </c>
      <c r="G87" s="13" t="str">
        <f ca="1">IF($F87&lt;&gt;"",IF($G$4="Recurso",VLOOKUP($E87,OFFSET('Definición técnica de imagenes'!$A$1,MATCH($G$5,'Definición técnica de imagenes'!$A$1:$A$104,0)-1,1,COUNTIF('Definición técnica de imagenes'!$A$3:$A$102,$G$5),5),5,FALSE),'Definición técnica de imagenes'!$F$16),"")</f>
        <v/>
      </c>
      <c r="H87" s="13" t="str">
        <f t="shared" ca="1" si="11"/>
        <v/>
      </c>
      <c r="I87" s="13" t="str">
        <f ca="1">IF(OR($B87&lt;&gt;"",$J87&lt;&gt;""),IF($G$4="Recurso",IF(VLOOKUP($E87,OFFSET('Definición técnica de imagenes'!$A$1,MATCH($G$5,'Definición técnica de imagenes'!$A$1:$A$104,0)-1,1,COUNTIF('Definición técnica de imagenes'!$A$3:$A$102,$G$5),6),6,FALSE)=0,"",VLOOKUP($E87,OFFSET('Definición técnica de imagenes'!$A$1,MATCH($G$5,'Definición técnica de imagenes'!$A$1:$A$104,0)-1,1,COUNTIF('Definición técnica de imagenes'!$A$3:$A$102,$G$5),6),6,FALSE)),'Definición técnica de imagenes'!$G$16),"")</f>
        <v/>
      </c>
      <c r="J87" s="63"/>
      <c r="K87" s="65"/>
    </row>
    <row r="88" spans="1:11" s="11" customFormat="1" x14ac:dyDescent="0.25">
      <c r="A88" s="12" t="str">
        <f t="shared" si="12"/>
        <v/>
      </c>
      <c r="B88" s="62"/>
      <c r="C88" s="20" t="str">
        <f t="shared" si="9"/>
        <v/>
      </c>
      <c r="D88" s="63"/>
      <c r="E88" s="63"/>
      <c r="F88" s="13" t="str">
        <f t="shared" si="10"/>
        <v/>
      </c>
      <c r="G88" s="13" t="str">
        <f ca="1">IF($F88&lt;&gt;"",IF($G$4="Recurso",VLOOKUP($E88,OFFSET('Definición técnica de imagenes'!$A$1,MATCH($G$5,'Definición técnica de imagenes'!$A$1:$A$104,0)-1,1,COUNTIF('Definición técnica de imagenes'!$A$3:$A$102,$G$5),5),5,FALSE),'Definición técnica de imagenes'!$F$16),"")</f>
        <v/>
      </c>
      <c r="H88" s="13" t="str">
        <f t="shared" ca="1" si="11"/>
        <v/>
      </c>
      <c r="I88" s="13" t="str">
        <f ca="1">IF(OR($B88&lt;&gt;"",$J88&lt;&gt;""),IF($G$4="Recurso",IF(VLOOKUP($E88,OFFSET('Definición técnica de imagenes'!$A$1,MATCH($G$5,'Definición técnica de imagenes'!$A$1:$A$104,0)-1,1,COUNTIF('Definición técnica de imagenes'!$A$3:$A$102,$G$5),6),6,FALSE)=0,"",VLOOKUP($E88,OFFSET('Definición técnica de imagenes'!$A$1,MATCH($G$5,'Definición técnica de imagenes'!$A$1:$A$104,0)-1,1,COUNTIF('Definición técnica de imagenes'!$A$3:$A$102,$G$5),6),6,FALSE)),'Definición técnica de imagenes'!$G$16),"")</f>
        <v/>
      </c>
      <c r="J88" s="63"/>
      <c r="K88" s="65"/>
    </row>
    <row r="89" spans="1:11" s="11" customFormat="1" x14ac:dyDescent="0.25">
      <c r="A89" s="12" t="str">
        <f t="shared" si="12"/>
        <v/>
      </c>
      <c r="B89" s="62"/>
      <c r="C89" s="20" t="str">
        <f t="shared" si="9"/>
        <v/>
      </c>
      <c r="D89" s="63"/>
      <c r="E89" s="63"/>
      <c r="F89" s="13" t="str">
        <f t="shared" si="10"/>
        <v/>
      </c>
      <c r="G89" s="13" t="str">
        <f ca="1">IF($F89&lt;&gt;"",IF($G$4="Recurso",VLOOKUP($E89,OFFSET('Definición técnica de imagenes'!$A$1,MATCH($G$5,'Definición técnica de imagenes'!$A$1:$A$104,0)-1,1,COUNTIF('Definición técnica de imagenes'!$A$3:$A$102,$G$5),5),5,FALSE),'Definición técnica de imagenes'!$F$16),"")</f>
        <v/>
      </c>
      <c r="H89" s="13" t="str">
        <f t="shared" ca="1" si="11"/>
        <v/>
      </c>
      <c r="I89" s="13" t="str">
        <f ca="1">IF(OR($B89&lt;&gt;"",$J89&lt;&gt;""),IF($G$4="Recurso",IF(VLOOKUP($E89,OFFSET('Definición técnica de imagenes'!$A$1,MATCH($G$5,'Definición técnica de imagenes'!$A$1:$A$104,0)-1,1,COUNTIF('Definición técnica de imagenes'!$A$3:$A$102,$G$5),6),6,FALSE)=0,"",VLOOKUP($E89,OFFSET('Definición técnica de imagenes'!$A$1,MATCH($G$5,'Definición técnica de imagenes'!$A$1:$A$104,0)-1,1,COUNTIF('Definición técnica de imagenes'!$A$3:$A$102,$G$5),6),6,FALSE)),'Definición técnica de imagenes'!$G$16),"")</f>
        <v/>
      </c>
      <c r="J89" s="63"/>
      <c r="K89" s="65"/>
    </row>
    <row r="90" spans="1:11" s="11" customFormat="1" x14ac:dyDescent="0.25">
      <c r="A90" s="12" t="str">
        <f t="shared" si="12"/>
        <v/>
      </c>
      <c r="B90" s="62"/>
      <c r="C90" s="20" t="str">
        <f t="shared" si="9"/>
        <v/>
      </c>
      <c r="D90" s="63"/>
      <c r="E90" s="63"/>
      <c r="F90" s="13" t="str">
        <f t="shared" si="10"/>
        <v/>
      </c>
      <c r="G90" s="13" t="str">
        <f ca="1">IF($F90&lt;&gt;"",IF($G$4="Recurso",VLOOKUP($E90,OFFSET('Definición técnica de imagenes'!$A$1,MATCH($G$5,'Definición técnica de imagenes'!$A$1:$A$104,0)-1,1,COUNTIF('Definición técnica de imagenes'!$A$3:$A$102,$G$5),5),5,FALSE),'Definición técnica de imagenes'!$F$16),"")</f>
        <v/>
      </c>
      <c r="H90" s="13" t="str">
        <f t="shared" ca="1" si="11"/>
        <v/>
      </c>
      <c r="I90" s="13" t="str">
        <f ca="1">IF(OR($B90&lt;&gt;"",$J90&lt;&gt;""),IF($G$4="Recurso",IF(VLOOKUP($E90,OFFSET('Definición técnica de imagenes'!$A$1,MATCH($G$5,'Definición técnica de imagenes'!$A$1:$A$104,0)-1,1,COUNTIF('Definición técnica de imagenes'!$A$3:$A$102,$G$5),6),6,FALSE)=0,"",VLOOKUP($E90,OFFSET('Definición técnica de imagenes'!$A$1,MATCH($G$5,'Definición técnica de imagenes'!$A$1:$A$104,0)-1,1,COUNTIF('Definición técnica de imagenes'!$A$3:$A$102,$G$5),6),6,FALSE)),'Definición técnica de imagenes'!$G$16),"")</f>
        <v/>
      </c>
      <c r="J90" s="63"/>
      <c r="K90" s="65"/>
    </row>
    <row r="91" spans="1:11" s="11" customFormat="1" x14ac:dyDescent="0.25">
      <c r="A91" s="12" t="str">
        <f t="shared" si="12"/>
        <v/>
      </c>
      <c r="B91" s="62"/>
      <c r="C91" s="20" t="str">
        <f t="shared" si="9"/>
        <v/>
      </c>
      <c r="D91" s="63"/>
      <c r="E91" s="63"/>
      <c r="F91" s="13" t="str">
        <f t="shared" si="10"/>
        <v/>
      </c>
      <c r="G91" s="13" t="str">
        <f ca="1">IF($F91&lt;&gt;"",IF($G$4="Recurso",VLOOKUP($E91,OFFSET('Definición técnica de imagenes'!$A$1,MATCH($G$5,'Definición técnica de imagenes'!$A$1:$A$104,0)-1,1,COUNTIF('Definición técnica de imagenes'!$A$3:$A$102,$G$5),5),5,FALSE),'Definición técnica de imagenes'!$F$16),"")</f>
        <v/>
      </c>
      <c r="H91" s="13" t="str">
        <f t="shared" ca="1" si="11"/>
        <v/>
      </c>
      <c r="I91" s="13" t="str">
        <f ca="1">IF(OR($B91&lt;&gt;"",$J91&lt;&gt;""),IF($G$4="Recurso",IF(VLOOKUP($E91,OFFSET('Definición técnica de imagenes'!$A$1,MATCH($G$5,'Definición técnica de imagenes'!$A$1:$A$104,0)-1,1,COUNTIF('Definición técnica de imagenes'!$A$3:$A$102,$G$5),6),6,FALSE)=0,"",VLOOKUP($E91,OFFSET('Definición técnica de imagenes'!$A$1,MATCH($G$5,'Definición técnica de imagenes'!$A$1:$A$104,0)-1,1,COUNTIF('Definición técnica de imagenes'!$A$3:$A$102,$G$5),6),6,FALSE)),'Definición técnica de imagenes'!$G$16),"")</f>
        <v/>
      </c>
      <c r="J91" s="63"/>
      <c r="K91" s="65"/>
    </row>
    <row r="92" spans="1:11" s="11" customFormat="1" x14ac:dyDescent="0.25">
      <c r="A92" s="12" t="str">
        <f t="shared" si="12"/>
        <v/>
      </c>
      <c r="B92" s="62"/>
      <c r="C92" s="20" t="str">
        <f t="shared" si="9"/>
        <v/>
      </c>
      <c r="D92" s="63"/>
      <c r="E92" s="63"/>
      <c r="F92" s="13" t="str">
        <f t="shared" si="10"/>
        <v/>
      </c>
      <c r="G92" s="13" t="str">
        <f ca="1">IF($F92&lt;&gt;"",IF($G$4="Recurso",VLOOKUP($E92,OFFSET('Definición técnica de imagenes'!$A$1,MATCH($G$5,'Definición técnica de imagenes'!$A$1:$A$104,0)-1,1,COUNTIF('Definición técnica de imagenes'!$A$3:$A$102,$G$5),5),5,FALSE),'Definición técnica de imagenes'!$F$16),"")</f>
        <v/>
      </c>
      <c r="H92" s="13" t="str">
        <f t="shared" ca="1" si="11"/>
        <v/>
      </c>
      <c r="I92" s="13" t="str">
        <f ca="1">IF(OR($B92&lt;&gt;"",$J92&lt;&gt;""),IF($G$4="Recurso",IF(VLOOKUP($E92,OFFSET('Definición técnica de imagenes'!$A$1,MATCH($G$5,'Definición técnica de imagenes'!$A$1:$A$104,0)-1,1,COUNTIF('Definición técnica de imagenes'!$A$3:$A$102,$G$5),6),6,FALSE)=0,"",VLOOKUP($E92,OFFSET('Definición técnica de imagenes'!$A$1,MATCH($G$5,'Definición técnica de imagenes'!$A$1:$A$104,0)-1,1,COUNTIF('Definición técnica de imagenes'!$A$3:$A$102,$G$5),6),6,FALSE)),'Definición técnica de imagenes'!$G$16),"")</f>
        <v/>
      </c>
      <c r="J92" s="63"/>
      <c r="K92" s="65"/>
    </row>
    <row r="93" spans="1:11" s="11" customFormat="1" x14ac:dyDescent="0.25">
      <c r="A93" s="12" t="str">
        <f t="shared" si="12"/>
        <v/>
      </c>
      <c r="B93" s="62"/>
      <c r="C93" s="20" t="str">
        <f t="shared" si="9"/>
        <v/>
      </c>
      <c r="D93" s="63"/>
      <c r="E93" s="63"/>
      <c r="F93" s="13" t="str">
        <f t="shared" si="10"/>
        <v/>
      </c>
      <c r="G93" s="13" t="str">
        <f ca="1">IF($F93&lt;&gt;"",IF($G$4="Recurso",VLOOKUP($E93,OFFSET('Definición técnica de imagenes'!$A$1,MATCH($G$5,'Definición técnica de imagenes'!$A$1:$A$104,0)-1,1,COUNTIF('Definición técnica de imagenes'!$A$3:$A$102,$G$5),5),5,FALSE),'Definición técnica de imagenes'!$F$16),"")</f>
        <v/>
      </c>
      <c r="H93" s="13" t="str">
        <f t="shared" ca="1" si="11"/>
        <v/>
      </c>
      <c r="I93" s="13" t="str">
        <f ca="1">IF(OR($B93&lt;&gt;"",$J93&lt;&gt;""),IF($G$4="Recurso",IF(VLOOKUP($E93,OFFSET('Definición técnica de imagenes'!$A$1,MATCH($G$5,'Definición técnica de imagenes'!$A$1:$A$104,0)-1,1,COUNTIF('Definición técnica de imagenes'!$A$3:$A$102,$G$5),6),6,FALSE)=0,"",VLOOKUP($E93,OFFSET('Definición técnica de imagenes'!$A$1,MATCH($G$5,'Definición técnica de imagenes'!$A$1:$A$104,0)-1,1,COUNTIF('Definición técnica de imagenes'!$A$3:$A$102,$G$5),6),6,FALSE)),'Definición técnica de imagenes'!$G$16),"")</f>
        <v/>
      </c>
      <c r="J93" s="63"/>
      <c r="K93" s="65"/>
    </row>
    <row r="94" spans="1:11" s="11" customFormat="1" x14ac:dyDescent="0.25">
      <c r="A94" s="12" t="str">
        <f t="shared" si="12"/>
        <v/>
      </c>
      <c r="B94" s="62"/>
      <c r="C94" s="20" t="str">
        <f t="shared" si="9"/>
        <v/>
      </c>
      <c r="D94" s="63"/>
      <c r="E94" s="63"/>
      <c r="F94" s="13" t="str">
        <f t="shared" si="10"/>
        <v/>
      </c>
      <c r="G94" s="13" t="str">
        <f ca="1">IF($F94&lt;&gt;"",IF($G$4="Recurso",VLOOKUP($E94,OFFSET('Definición técnica de imagenes'!$A$1,MATCH($G$5,'Definición técnica de imagenes'!$A$1:$A$104,0)-1,1,COUNTIF('Definición técnica de imagenes'!$A$3:$A$102,$G$5),5),5,FALSE),'Definición técnica de imagenes'!$F$16),"")</f>
        <v/>
      </c>
      <c r="H94" s="13" t="str">
        <f t="shared" ca="1" si="11"/>
        <v/>
      </c>
      <c r="I94" s="13" t="str">
        <f ca="1">IF(OR($B94&lt;&gt;"",$J94&lt;&gt;""),IF($G$4="Recurso",IF(VLOOKUP($E94,OFFSET('Definición técnica de imagenes'!$A$1,MATCH($G$5,'Definición técnica de imagenes'!$A$1:$A$104,0)-1,1,COUNTIF('Definición técnica de imagenes'!$A$3:$A$102,$G$5),6),6,FALSE)=0,"",VLOOKUP($E94,OFFSET('Definición técnica de imagenes'!$A$1,MATCH($G$5,'Definición técnica de imagenes'!$A$1:$A$104,0)-1,1,COUNTIF('Definición técnica de imagenes'!$A$3:$A$102,$G$5),6),6,FALSE)),'Definición técnica de imagenes'!$G$16),"")</f>
        <v/>
      </c>
      <c r="J94" s="63"/>
      <c r="K94" s="65"/>
    </row>
    <row r="95" spans="1:11" s="11" customFormat="1" x14ac:dyDescent="0.25">
      <c r="A95" s="12" t="str">
        <f t="shared" si="12"/>
        <v/>
      </c>
      <c r="B95" s="62"/>
      <c r="C95" s="20" t="str">
        <f t="shared" si="9"/>
        <v/>
      </c>
      <c r="D95" s="63"/>
      <c r="E95" s="63"/>
      <c r="F95" s="13" t="str">
        <f t="shared" si="10"/>
        <v/>
      </c>
      <c r="G95" s="13" t="str">
        <f ca="1">IF($F95&lt;&gt;"",IF($G$4="Recurso",VLOOKUP($E95,OFFSET('Definición técnica de imagenes'!$A$1,MATCH($G$5,'Definición técnica de imagenes'!$A$1:$A$104,0)-1,1,COUNTIF('Definición técnica de imagenes'!$A$3:$A$102,$G$5),5),5,FALSE),'Definición técnica de imagenes'!$F$16),"")</f>
        <v/>
      </c>
      <c r="H95" s="13" t="str">
        <f t="shared" ca="1" si="11"/>
        <v/>
      </c>
      <c r="I95" s="13" t="str">
        <f ca="1">IF(OR($B95&lt;&gt;"",$J95&lt;&gt;""),IF($G$4="Recurso",IF(VLOOKUP($E95,OFFSET('Definición técnica de imagenes'!$A$1,MATCH($G$5,'Definición técnica de imagenes'!$A$1:$A$104,0)-1,1,COUNTIF('Definición técnica de imagenes'!$A$3:$A$102,$G$5),6),6,FALSE)=0,"",VLOOKUP($E95,OFFSET('Definición técnica de imagenes'!$A$1,MATCH($G$5,'Definición técnica de imagenes'!$A$1:$A$104,0)-1,1,COUNTIF('Definición técnica de imagenes'!$A$3:$A$102,$G$5),6),6,FALSE)),'Definición técnica de imagenes'!$G$16),"")</f>
        <v/>
      </c>
      <c r="J95" s="63"/>
      <c r="K95" s="65"/>
    </row>
    <row r="96" spans="1:11" s="11" customFormat="1" x14ac:dyDescent="0.25">
      <c r="A96" s="12" t="str">
        <f t="shared" si="12"/>
        <v/>
      </c>
      <c r="B96" s="62"/>
      <c r="C96" s="20" t="str">
        <f t="shared" si="9"/>
        <v/>
      </c>
      <c r="D96" s="63"/>
      <c r="E96" s="63"/>
      <c r="F96" s="13" t="str">
        <f t="shared" si="10"/>
        <v/>
      </c>
      <c r="G96" s="13" t="str">
        <f ca="1">IF($F96&lt;&gt;"",IF($G$4="Recurso",VLOOKUP($E96,OFFSET('Definición técnica de imagenes'!$A$1,MATCH($G$5,'Definición técnica de imagenes'!$A$1:$A$104,0)-1,1,COUNTIF('Definición técnica de imagenes'!$A$3:$A$102,$G$5),5),5,FALSE),'Definición técnica de imagenes'!$F$16),"")</f>
        <v/>
      </c>
      <c r="H96" s="13" t="str">
        <f t="shared" ca="1" si="11"/>
        <v/>
      </c>
      <c r="I96" s="13" t="str">
        <f ca="1">IF(OR($B96&lt;&gt;"",$J96&lt;&gt;""),IF($G$4="Recurso",IF(VLOOKUP($E96,OFFSET('Definición técnica de imagenes'!$A$1,MATCH($G$5,'Definición técnica de imagenes'!$A$1:$A$104,0)-1,1,COUNTIF('Definición técnica de imagenes'!$A$3:$A$102,$G$5),6),6,FALSE)=0,"",VLOOKUP($E96,OFFSET('Definición técnica de imagenes'!$A$1,MATCH($G$5,'Definición técnica de imagenes'!$A$1:$A$104,0)-1,1,COUNTIF('Definición técnica de imagenes'!$A$3:$A$102,$G$5),6),6,FALSE)),'Definición técnica de imagenes'!$G$16),"")</f>
        <v/>
      </c>
      <c r="J96" s="63"/>
      <c r="K96" s="65"/>
    </row>
    <row r="97" spans="1:11" s="11" customFormat="1" x14ac:dyDescent="0.25">
      <c r="A97" s="12" t="str">
        <f t="shared" si="12"/>
        <v/>
      </c>
      <c r="B97" s="62"/>
      <c r="C97" s="20" t="str">
        <f t="shared" si="9"/>
        <v/>
      </c>
      <c r="D97" s="63"/>
      <c r="E97" s="63"/>
      <c r="F97" s="13" t="str">
        <f t="shared" si="10"/>
        <v/>
      </c>
      <c r="G97" s="13" t="str">
        <f ca="1">IF($F97&lt;&gt;"",IF($G$4="Recurso",VLOOKUP($E97,OFFSET('Definición técnica de imagenes'!$A$1,MATCH($G$5,'Definición técnica de imagenes'!$A$1:$A$104,0)-1,1,COUNTIF('Definición técnica de imagenes'!$A$3:$A$102,$G$5),5),5,FALSE),'Definición técnica de imagenes'!$F$16),"")</f>
        <v/>
      </c>
      <c r="H97" s="13" t="str">
        <f t="shared" ca="1" si="11"/>
        <v/>
      </c>
      <c r="I97" s="13" t="str">
        <f ca="1">IF(OR($B97&lt;&gt;"",$J97&lt;&gt;""),IF($G$4="Recurso",IF(VLOOKUP($E97,OFFSET('Definición técnica de imagenes'!$A$1,MATCH($G$5,'Definición técnica de imagenes'!$A$1:$A$104,0)-1,1,COUNTIF('Definición técnica de imagenes'!$A$3:$A$102,$G$5),6),6,FALSE)=0,"",VLOOKUP($E97,OFFSET('Definición técnica de imagenes'!$A$1,MATCH($G$5,'Definición técnica de imagenes'!$A$1:$A$104,0)-1,1,COUNTIF('Definición técnica de imagenes'!$A$3:$A$102,$G$5),6),6,FALSE)),'Definición técnica de imagenes'!$G$16),"")</f>
        <v/>
      </c>
      <c r="J97" s="63"/>
      <c r="K97" s="65"/>
    </row>
    <row r="98" spans="1:11" s="11" customFormat="1" x14ac:dyDescent="0.25">
      <c r="A98" s="12" t="str">
        <f t="shared" si="12"/>
        <v/>
      </c>
      <c r="B98" s="62"/>
      <c r="C98" s="20" t="str">
        <f t="shared" si="9"/>
        <v/>
      </c>
      <c r="D98" s="63"/>
      <c r="E98" s="63"/>
      <c r="F98" s="13" t="str">
        <f t="shared" si="10"/>
        <v/>
      </c>
      <c r="G98" s="13" t="str">
        <f ca="1">IF($F98&lt;&gt;"",IF($G$4="Recurso",VLOOKUP($E98,OFFSET('Definición técnica de imagenes'!$A$1,MATCH($G$5,'Definición técnica de imagenes'!$A$1:$A$104,0)-1,1,COUNTIF('Definición técnica de imagenes'!$A$3:$A$102,$G$5),5),5,FALSE),'Definición técnica de imagenes'!$F$16),"")</f>
        <v/>
      </c>
      <c r="H98" s="13" t="str">
        <f t="shared" ca="1" si="11"/>
        <v/>
      </c>
      <c r="I98" s="13" t="str">
        <f ca="1">IF(OR($B98&lt;&gt;"",$J98&lt;&gt;""),IF($G$4="Recurso",IF(VLOOKUP($E98,OFFSET('Definición técnica de imagenes'!$A$1,MATCH($G$5,'Definición técnica de imagenes'!$A$1:$A$104,0)-1,1,COUNTIF('Definición técnica de imagenes'!$A$3:$A$102,$G$5),6),6,FALSE)=0,"",VLOOKUP($E98,OFFSET('Definición técnica de imagenes'!$A$1,MATCH($G$5,'Definición técnica de imagenes'!$A$1:$A$104,0)-1,1,COUNTIF('Definición técnica de imagenes'!$A$3:$A$102,$G$5),6),6,FALSE)),'Definición técnica de imagenes'!$G$16),"")</f>
        <v/>
      </c>
      <c r="J98" s="63"/>
      <c r="K98" s="65"/>
    </row>
    <row r="99" spans="1:11" s="11" customFormat="1" x14ac:dyDescent="0.25">
      <c r="A99" s="12" t="str">
        <f t="shared" si="12"/>
        <v/>
      </c>
      <c r="B99" s="62"/>
      <c r="C99" s="20" t="str">
        <f t="shared" si="9"/>
        <v/>
      </c>
      <c r="D99" s="63"/>
      <c r="E99" s="63"/>
      <c r="F99" s="13" t="str">
        <f t="shared" si="10"/>
        <v/>
      </c>
      <c r="G99" s="13" t="str">
        <f ca="1">IF($F99&lt;&gt;"",IF($G$4="Recurso",VLOOKUP($E99,OFFSET('Definición técnica de imagenes'!$A$1,MATCH($G$5,'Definición técnica de imagenes'!$A$1:$A$104,0)-1,1,COUNTIF('Definición técnica de imagenes'!$A$3:$A$102,$G$5),5),5,FALSE),'Definición técnica de imagenes'!$F$16),"")</f>
        <v/>
      </c>
      <c r="H99" s="13" t="str">
        <f t="shared" ca="1" si="11"/>
        <v/>
      </c>
      <c r="I99" s="13" t="str">
        <f ca="1">IF(OR($B99&lt;&gt;"",$J99&lt;&gt;""),IF($G$4="Recurso",IF(VLOOKUP($E99,OFFSET('Definición técnica de imagenes'!$A$1,MATCH($G$5,'Definición técnica de imagenes'!$A$1:$A$104,0)-1,1,COUNTIF('Definición técnica de imagenes'!$A$3:$A$102,$G$5),6),6,FALSE)=0,"",VLOOKUP($E99,OFFSET('Definición técnica de imagenes'!$A$1,MATCH($G$5,'Definición técnica de imagenes'!$A$1:$A$104,0)-1,1,COUNTIF('Definición técnica de imagenes'!$A$3:$A$102,$G$5),6),6,FALSE)),'Definición técnica de imagenes'!$G$16),"")</f>
        <v/>
      </c>
      <c r="J99" s="63"/>
      <c r="K99" s="65"/>
    </row>
    <row r="100" spans="1:11" s="11" customFormat="1" x14ac:dyDescent="0.25">
      <c r="A100" s="12" t="str">
        <f t="shared" si="12"/>
        <v/>
      </c>
      <c r="B100" s="62"/>
      <c r="C100" s="20" t="str">
        <f t="shared" si="9"/>
        <v/>
      </c>
      <c r="D100" s="63"/>
      <c r="E100" s="63"/>
      <c r="F100" s="13" t="str">
        <f t="shared" si="10"/>
        <v/>
      </c>
      <c r="G100" s="13" t="str">
        <f ca="1">IF($F100&lt;&gt;"",IF($G$4="Recurso",VLOOKUP($E100,OFFSET('Definición técnica de imagenes'!$A$1,MATCH($G$5,'Definición técnica de imagenes'!$A$1:$A$104,0)-1,1,COUNTIF('Definición técnica de imagenes'!$A$3:$A$102,$G$5),5),5,FALSE),'Definición técnica de imagenes'!$F$16),"")</f>
        <v/>
      </c>
      <c r="H100" s="13" t="str">
        <f t="shared" ca="1" si="11"/>
        <v/>
      </c>
      <c r="I100" s="13" t="str">
        <f ca="1">IF(OR($B100&lt;&gt;"",$J100&lt;&gt;""),IF($G$4="Recurso",IF(VLOOKUP($E100,OFFSET('Definición técnica de imagenes'!$A$1,MATCH($G$5,'Definición técnica de imagenes'!$A$1:$A$104,0)-1,1,COUNTIF('Definición técnica de imagenes'!$A$3:$A$102,$G$5),6),6,FALSE)=0,"",VLOOKUP($E100,OFFSET('Definición técnica de imagenes'!$A$1,MATCH($G$5,'Definición técnica de imagenes'!$A$1:$A$104,0)-1,1,COUNTIF('Definición técnica de imagenes'!$A$3:$A$102,$G$5),6),6,FALSE)),'Definición técnica de imagenes'!$G$16),"")</f>
        <v/>
      </c>
      <c r="J100" s="63"/>
      <c r="K100" s="65"/>
    </row>
    <row r="101" spans="1:11" s="11" customFormat="1" x14ac:dyDescent="0.25">
      <c r="A101" s="12" t="str">
        <f t="shared" si="12"/>
        <v/>
      </c>
      <c r="B101" s="62"/>
      <c r="C101" s="20" t="str">
        <f t="shared" si="9"/>
        <v/>
      </c>
      <c r="D101" s="63"/>
      <c r="E101" s="63"/>
      <c r="F101" s="13" t="str">
        <f t="shared" si="10"/>
        <v/>
      </c>
      <c r="G101" s="13" t="str">
        <f ca="1">IF($F101&lt;&gt;"",IF($G$4="Recurso",VLOOKUP($E101,OFFSET('Definición técnica de imagenes'!$A$1,MATCH($G$5,'Definición técnica de imagenes'!$A$1:$A$104,0)-1,1,COUNTIF('Definición técnica de imagenes'!$A$3:$A$102,$G$5),5),5,FALSE),'Definición técnica de imagenes'!$F$16),"")</f>
        <v/>
      </c>
      <c r="H101" s="13" t="str">
        <f t="shared" ca="1" si="11"/>
        <v/>
      </c>
      <c r="I101" s="13" t="str">
        <f ca="1">IF(OR($B101&lt;&gt;"",$J101&lt;&gt;""),IF($G$4="Recurso",IF(VLOOKUP($E101,OFFSET('Definición técnica de imagenes'!$A$1,MATCH($G$5,'Definición técnica de imagenes'!$A$1:$A$104,0)-1,1,COUNTIF('Definición técnica de imagenes'!$A$3:$A$102,$G$5),6),6,FALSE)=0,"",VLOOKUP($E101,OFFSET('Definición técnica de imagenes'!$A$1,MATCH($G$5,'Definición técnica de imagenes'!$A$1:$A$104,0)-1,1,COUNTIF('Definición técnica de imagenes'!$A$3:$A$102,$G$5),6),6,FALSE)),'Definición técnica de imagenes'!$G$16),"")</f>
        <v/>
      </c>
      <c r="J101" s="63"/>
      <c r="K101" s="65"/>
    </row>
    <row r="102" spans="1:11" s="11" customFormat="1" x14ac:dyDescent="0.25">
      <c r="A102" s="12" t="str">
        <f t="shared" si="12"/>
        <v/>
      </c>
      <c r="B102" s="62"/>
      <c r="C102" s="20" t="str">
        <f t="shared" si="9"/>
        <v/>
      </c>
      <c r="D102" s="63"/>
      <c r="E102" s="63"/>
      <c r="F102" s="13" t="str">
        <f t="shared" si="10"/>
        <v/>
      </c>
      <c r="G102" s="13" t="str">
        <f ca="1">IF($F102&lt;&gt;"",IF($G$4="Recurso",VLOOKUP($E102,OFFSET('Definición técnica de imagenes'!$A$1,MATCH($G$5,'Definición técnica de imagenes'!$A$1:$A$104,0)-1,1,COUNTIF('Definición técnica de imagenes'!$A$3:$A$102,$G$5),5),5,FALSE),'Definición técnica de imagenes'!$F$16),"")</f>
        <v/>
      </c>
      <c r="H102" s="13" t="str">
        <f t="shared" ca="1" si="11"/>
        <v/>
      </c>
      <c r="I102" s="13" t="str">
        <f ca="1">IF(OR($B102&lt;&gt;"",$J102&lt;&gt;""),IF($G$4="Recurso",IF(VLOOKUP($E102,OFFSET('Definición técnica de imagenes'!$A$1,MATCH($G$5,'Definición técnica de imagenes'!$A$1:$A$104,0)-1,1,COUNTIF('Definición técnica de imagenes'!$A$3:$A$102,$G$5),6),6,FALSE)=0,"",VLOOKUP($E102,OFFSET('Definición técnica de imagenes'!$A$1,MATCH($G$5,'Definición técnica de imagenes'!$A$1:$A$104,0)-1,1,COUNTIF('Definición técnica de imagenes'!$A$3:$A$102,$G$5),6),6,FALSE)),'Definición técnica de imagenes'!$G$16),"")</f>
        <v/>
      </c>
      <c r="J102" s="63"/>
      <c r="K102" s="65"/>
    </row>
    <row r="103" spans="1:11" s="11" customFormat="1" x14ac:dyDescent="0.25">
      <c r="A103" s="12" t="str">
        <f t="shared" si="12"/>
        <v/>
      </c>
      <c r="B103" s="62"/>
      <c r="C103" s="20" t="str">
        <f t="shared" si="9"/>
        <v/>
      </c>
      <c r="D103" s="63"/>
      <c r="E103" s="63"/>
      <c r="F103" s="13" t="str">
        <f t="shared" si="10"/>
        <v/>
      </c>
      <c r="G103" s="13" t="str">
        <f ca="1">IF($F103&lt;&gt;"",IF($G$4="Recurso",VLOOKUP($E103,OFFSET('Definición técnica de imagenes'!$A$1,MATCH($G$5,'Definición técnica de imagenes'!$A$1:$A$104,0)-1,1,COUNTIF('Definición técnica de imagenes'!$A$3:$A$102,$G$5),5),5,FALSE),'Definición técnica de imagenes'!$F$16),"")</f>
        <v/>
      </c>
      <c r="H103" s="13" t="str">
        <f t="shared" ca="1" si="11"/>
        <v/>
      </c>
      <c r="I103" s="13" t="str">
        <f ca="1">IF(OR($B103&lt;&gt;"",$J103&lt;&gt;""),IF($G$4="Recurso",IF(VLOOKUP($E103,OFFSET('Definición técnica de imagenes'!$A$1,MATCH($G$5,'Definición técnica de imagenes'!$A$1:$A$104,0)-1,1,COUNTIF('Definición técnica de imagenes'!$A$3:$A$102,$G$5),6),6,FALSE)=0,"",VLOOKUP($E103,OFFSET('Definición técnica de imagenes'!$A$1,MATCH($G$5,'Definición técnica de imagenes'!$A$1:$A$104,0)-1,1,COUNTIF('Definición técnica de imagenes'!$A$3:$A$102,$G$5),6),6,FALSE)),'Definición técnica de imagenes'!$G$16),"")</f>
        <v/>
      </c>
      <c r="J103" s="63"/>
      <c r="K103" s="65"/>
    </row>
    <row r="104" spans="1:11" s="11" customFormat="1" x14ac:dyDescent="0.25">
      <c r="A104" s="12" t="str">
        <f t="shared" si="12"/>
        <v/>
      </c>
      <c r="B104" s="62"/>
      <c r="C104" s="20" t="str">
        <f t="shared" si="9"/>
        <v/>
      </c>
      <c r="D104" s="63"/>
      <c r="E104" s="63"/>
      <c r="F104" s="13" t="str">
        <f t="shared" si="10"/>
        <v/>
      </c>
      <c r="G104" s="13" t="str">
        <f ca="1">IF($F104&lt;&gt;"",IF($G$4="Recurso",VLOOKUP($E104,OFFSET('Definición técnica de imagenes'!$A$1,MATCH($G$5,'Definición técnica de imagenes'!$A$1:$A$104,0)-1,1,COUNTIF('Definición técnica de imagenes'!$A$3:$A$102,$G$5),5),5,FALSE),'Definición técnica de imagenes'!$F$16),"")</f>
        <v/>
      </c>
      <c r="H104" s="13" t="str">
        <f t="shared" ca="1" si="11"/>
        <v/>
      </c>
      <c r="I104" s="13" t="str">
        <f ca="1">IF(OR($B104&lt;&gt;"",$J104&lt;&gt;""),IF($G$4="Recurso",IF(VLOOKUP($E104,OFFSET('Definición técnica de imagenes'!$A$1,MATCH($G$5,'Definición técnica de imagenes'!$A$1:$A$104,0)-1,1,COUNTIF('Definición técnica de imagenes'!$A$3:$A$102,$G$5),6),6,FALSE)=0,"",VLOOKUP($E104,OFFSET('Definición técnica de imagenes'!$A$1,MATCH($G$5,'Definición técnica de imagenes'!$A$1:$A$104,0)-1,1,COUNTIF('Definición técnica de imagenes'!$A$3:$A$102,$G$5),6),6,FALSE)),'Definición técnica de imagenes'!$G$16),"")</f>
        <v/>
      </c>
      <c r="J104" s="63"/>
      <c r="K104" s="65"/>
    </row>
    <row r="105" spans="1:11" s="11" customFormat="1" x14ac:dyDescent="0.25">
      <c r="A105" s="12" t="str">
        <f t="shared" si="12"/>
        <v/>
      </c>
      <c r="B105" s="62"/>
      <c r="C105" s="20" t="str">
        <f t="shared" si="9"/>
        <v/>
      </c>
      <c r="D105" s="63"/>
      <c r="E105" s="63"/>
      <c r="F105" s="13" t="str">
        <f t="shared" si="10"/>
        <v/>
      </c>
      <c r="G105" s="13" t="str">
        <f ca="1">IF($F105&lt;&gt;"",IF($G$4="Recurso",VLOOKUP($E105,OFFSET('Definición técnica de imagenes'!$A$1,MATCH($G$5,'Definición técnica de imagenes'!$A$1:$A$104,0)-1,1,COUNTIF('Definición técnica de imagenes'!$A$3:$A$102,$G$5),5),5,FALSE),'Definición técnica de imagenes'!$F$16),"")</f>
        <v/>
      </c>
      <c r="H105" s="13" t="str">
        <f t="shared" ca="1" si="11"/>
        <v/>
      </c>
      <c r="I105" s="13" t="str">
        <f ca="1">IF(OR($B105&lt;&gt;"",$J105&lt;&gt;""),IF($G$4="Recurso",IF(VLOOKUP($E105,OFFSET('Definición técnica de imagenes'!$A$1,MATCH($G$5,'Definición técnica de imagenes'!$A$1:$A$104,0)-1,1,COUNTIF('Definición técnica de imagenes'!$A$3:$A$102,$G$5),6),6,FALSE)=0,"",VLOOKUP($E105,OFFSET('Definición técnica de imagenes'!$A$1,MATCH($G$5,'Definición técnica de imagenes'!$A$1:$A$104,0)-1,1,COUNTIF('Definición técnica de imagenes'!$A$3:$A$102,$G$5),6),6,FALSE)),'Definición técnica de imagenes'!$G$16),"")</f>
        <v/>
      </c>
      <c r="J105" s="63"/>
      <c r="K105" s="65"/>
    </row>
    <row r="106" spans="1:11" s="11" customFormat="1" x14ac:dyDescent="0.25">
      <c r="A106" s="12" t="str">
        <f t="shared" si="12"/>
        <v/>
      </c>
      <c r="B106" s="62"/>
      <c r="C106" s="20" t="str">
        <f>IF(OR(B106&lt;&gt;"",J106&lt;&gt;""),IF($G$4="Recurso",CONCATENATE($G$4," ",$G$5),$G$4),"")</f>
        <v/>
      </c>
      <c r="D106" s="63"/>
      <c r="E106" s="63"/>
      <c r="F106" s="13" t="str">
        <f t="shared" si="10"/>
        <v/>
      </c>
      <c r="G106" s="13" t="str">
        <f ca="1">IF($F106&lt;&gt;"",IF($G$4="Recurso",VLOOKUP($E106,OFFSET('Definición técnica de imagenes'!$A$1,MATCH($G$5,'Definición técnica de imagenes'!$A$1:$A$104,0)-1,1,COUNTIF('Definición técnica de imagenes'!$A$3:$A$102,$G$5),5),5,FALSE),'Definición técnica de imagenes'!$F$16),"")</f>
        <v/>
      </c>
      <c r="H106" s="13" t="str">
        <f t="shared" ca="1" si="11"/>
        <v/>
      </c>
      <c r="I106" s="13" t="str">
        <f ca="1">IF(OR($B106&lt;&gt;"",$J106&lt;&gt;""),IF($G$4="Recurso",IF(VLOOKUP($E106,OFFSET('Definición técnica de imagenes'!$A$1,MATCH($G$5,'Definición técnica de imagenes'!$A$1:$A$104,0)-1,1,COUNTIF('Definición técnica de imagenes'!$A$3:$A$102,$G$5),6),6,FALSE)=0,"",VLOOKUP($E106,OFFSET('Definición técnica de imagenes'!$A$1,MATCH($G$5,'Definición técnica de imagenes'!$A$1:$A$104,0)-1,1,COUNTIF('Definición técnica de imagenes'!$A$3:$A$102,$G$5),6),6,FALSE)),'Definición técnica de imagenes'!$G$16),"")</f>
        <v/>
      </c>
      <c r="J106" s="63"/>
      <c r="K106" s="65"/>
    </row>
    <row r="107" spans="1:11" s="11" customFormat="1" x14ac:dyDescent="0.25">
      <c r="A107" s="12" t="str">
        <f t="shared" si="12"/>
        <v/>
      </c>
      <c r="B107" s="62"/>
      <c r="C107" s="20" t="str">
        <f>IF(OR(B107&lt;&gt;"",J107&lt;&gt;""),IF($G$4="Recurso",CONCATENATE($G$4," ",$G$5),$G$4),"")</f>
        <v/>
      </c>
      <c r="D107" s="63"/>
      <c r="E107" s="63"/>
      <c r="F107" s="13" t="str">
        <f t="shared" si="10"/>
        <v/>
      </c>
      <c r="G107" s="13" t="str">
        <f ca="1">IF($F107&lt;&gt;"",IF($G$4="Recurso",VLOOKUP($E107,OFFSET('Definición técnica de imagenes'!$A$1,MATCH($G$5,'Definición técnica de imagenes'!$A$1:$A$104,0)-1,1,COUNTIF('Definición técnica de imagenes'!$A$3:$A$102,$G$5),5),5,FALSE),'Definición técnica de imagenes'!$F$16),"")</f>
        <v/>
      </c>
      <c r="H107" s="13" t="str">
        <f t="shared" ca="1" si="11"/>
        <v/>
      </c>
      <c r="I107" s="13" t="str">
        <f ca="1">IF(OR($B107&lt;&gt;"",$J107&lt;&gt;""),IF($G$4="Recurso",IF(VLOOKUP($E107,OFFSET('Definición técnica de imagenes'!$A$1,MATCH($G$5,'Definición técnica de imagenes'!$A$1:$A$104,0)-1,1,COUNTIF('Definición técnica de imagenes'!$A$3:$A$102,$G$5),6),6,FALSE)=0,"",VLOOKUP($E107,OFFSET('Definición técnica de imagenes'!$A$1,MATCH($G$5,'Definición técnica de imagenes'!$A$1:$A$104,0)-1,1,COUNTIF('Definición técnica de imagenes'!$A$3:$A$102,$G$5),6),6,FALSE)),'Definición técnica de imagenes'!$G$16),"")</f>
        <v/>
      </c>
      <c r="J107" s="63"/>
      <c r="K107" s="65"/>
    </row>
    <row r="108" spans="1:11" s="11" customFormat="1" x14ac:dyDescent="0.25">
      <c r="A108" s="12" t="str">
        <f t="shared" si="12"/>
        <v/>
      </c>
      <c r="B108" s="62"/>
      <c r="C108" s="20" t="str">
        <f>IF(OR(B108&lt;&gt;"",J108&lt;&gt;""),IF($G$4="Recurso",CONCATENATE($G$4," ",$G$5),$G$4),"")</f>
        <v/>
      </c>
      <c r="D108" s="63"/>
      <c r="E108" s="63"/>
      <c r="F108" s="13" t="str">
        <f t="shared" si="10"/>
        <v/>
      </c>
      <c r="G108" s="13" t="str">
        <f ca="1">IF($F108&lt;&gt;"",IF($G$4="Recurso",VLOOKUP($E108,OFFSET('Definición técnica de imagenes'!$A$1,MATCH($G$5,'Definición técnica de imagenes'!$A$1:$A$104,0)-1,1,COUNTIF('Definición técnica de imagenes'!$A$3:$A$102,$G$5),5),5,FALSE),'Definición técnica de imagenes'!$F$16),"")</f>
        <v/>
      </c>
      <c r="H108" s="13" t="str">
        <f t="shared" ca="1" si="11"/>
        <v/>
      </c>
      <c r="I108" s="13" t="str">
        <f ca="1">IF(OR($B108&lt;&gt;"",$J108&lt;&gt;""),IF($G$4="Recurso",IF(VLOOKUP($E108,OFFSET('Definición técnica de imagenes'!$A$1,MATCH($G$5,'Definición técnica de imagenes'!$A$1:$A$104,0)-1,1,COUNTIF('Definición técnica de imagenes'!$A$3:$A$102,$G$5),6),6,FALSE)=0,"",VLOOKUP($E108,OFFSET('Definición técnica de imagenes'!$A$1,MATCH($G$5,'Definición técnica de imagenes'!$A$1:$A$104,0)-1,1,COUNTIF('Definición técnica de imagenes'!$A$3:$A$102,$G$5),6),6,FALSE)),'Definición técnica de imagenes'!$G$16),"")</f>
        <v/>
      </c>
      <c r="J108" s="63"/>
      <c r="K108" s="65"/>
    </row>
  </sheetData>
  <sheetProtection algorithmName="SHA-512" hashValue="77H5Iqzv9dZcGmmBaf69JMJb19F7NL/TII5UwBSFOuUaqVrFbpC0VyStjTSM9GXqoLW1eBJcnDtnuP0mFWowpA==" saltValue="GBL6OckecvWR/Pgb/M/1sg==" spinCount="100000" sheet="1" scenarios="1" formatColumns="0" formatRows="0" selectLockedCells="1"/>
  <mergeCells count="7">
    <mergeCell ref="F2:G2"/>
    <mergeCell ref="F3:G3"/>
    <mergeCell ref="F8:I8"/>
    <mergeCell ref="C2:D2"/>
    <mergeCell ref="C3:D3"/>
    <mergeCell ref="C4:D4"/>
    <mergeCell ref="C5:D5"/>
  </mergeCells>
  <conditionalFormatting sqref="F5:G5">
    <cfRule type="expression" dxfId="0" priority="1">
      <formula>$G$4&lt;&gt;"Recurso"</formula>
    </cfRule>
  </conditionalFormatting>
  <dataValidations count="7">
    <dataValidation type="list" allowBlank="1" showInputMessage="1" showErrorMessage="1" sqref="D10:D108">
      <formula1>"Ilustración,Fotografía"</formula1>
    </dataValidation>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 type="list" allowBlank="1" showInputMessage="1" showErrorMessage="1" sqref="E10:E108">
      <formula1>INDIRECT(IF(ISERROR(FIND(" ",$E$9)),$E$9,MID($E$9,1,FIND(" ",$E$9))))</formula1>
    </dataValidation>
    <dataValidation type="list" allowBlank="1" showInputMessage="1" showErrorMessage="1" sqref="G5">
      <formula1>$O$2:$O$27</formula1>
    </dataValidation>
  </dataValidations>
  <pageMargins left="0.75" right="0.75" top="1" bottom="1" header="0.5" footer="0.5"/>
  <pageSetup orientation="portrait" horizontalDpi="4294967292" verticalDpi="4294967292" r:id="rId1"/>
  <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workbookViewId="0">
      <selection activeCell="A9" sqref="A9"/>
    </sheetView>
  </sheetViews>
  <sheetFormatPr baseColWidth="10" defaultRowHeight="15.75" x14ac:dyDescent="0.25"/>
  <cols>
    <col min="1" max="1" width="72.25" style="22" customWidth="1"/>
    <col min="2" max="2" width="11" style="22"/>
    <col min="3" max="3" width="13.875" style="22" customWidth="1"/>
    <col min="4" max="4" width="11.375" style="22" customWidth="1"/>
    <col min="5" max="7" width="11" style="22"/>
    <col min="8" max="11" width="11" style="22" hidden="1" customWidth="1"/>
    <col min="12" max="16384" width="11" style="22"/>
  </cols>
  <sheetData>
    <row r="1" spans="1:11" ht="16.5" thickBot="1" x14ac:dyDescent="0.3">
      <c r="A1" s="92" t="s">
        <v>38</v>
      </c>
      <c r="B1" s="93"/>
      <c r="C1" s="93"/>
      <c r="D1" s="93"/>
      <c r="E1" s="93"/>
      <c r="F1" s="94"/>
    </row>
    <row r="2" spans="1:11" x14ac:dyDescent="0.25">
      <c r="A2" s="30" t="s">
        <v>42</v>
      </c>
      <c r="B2" s="31"/>
      <c r="C2" s="95" t="s">
        <v>13</v>
      </c>
      <c r="D2" s="96"/>
      <c r="E2" s="97"/>
      <c r="F2" s="32"/>
    </row>
    <row r="3" spans="1:11" ht="63" x14ac:dyDescent="0.25">
      <c r="A3" s="33" t="s">
        <v>43</v>
      </c>
      <c r="B3" s="31"/>
      <c r="C3" s="101" t="s">
        <v>14</v>
      </c>
      <c r="D3" s="102"/>
      <c r="E3" s="103"/>
      <c r="F3" s="32"/>
      <c r="H3" s="22" t="s">
        <v>18</v>
      </c>
      <c r="I3" s="22" t="s">
        <v>19</v>
      </c>
      <c r="J3" s="22" t="s">
        <v>20</v>
      </c>
      <c r="K3" s="22" t="s">
        <v>52</v>
      </c>
    </row>
    <row r="4" spans="1:11" ht="31.5" x14ac:dyDescent="0.25">
      <c r="A4" s="30" t="s">
        <v>44</v>
      </c>
      <c r="B4" s="31"/>
      <c r="C4" s="26" t="s">
        <v>15</v>
      </c>
      <c r="D4" s="25" t="s">
        <v>16</v>
      </c>
      <c r="E4" s="29" t="s">
        <v>17</v>
      </c>
      <c r="F4" s="32"/>
      <c r="H4" s="22" t="s">
        <v>21</v>
      </c>
      <c r="I4" s="22" t="s">
        <v>25</v>
      </c>
      <c r="J4" s="22">
        <v>1</v>
      </c>
      <c r="K4" s="22">
        <v>1</v>
      </c>
    </row>
    <row r="5" spans="1:11" ht="79.5" thickBot="1" x14ac:dyDescent="0.3">
      <c r="A5" s="33" t="s">
        <v>45</v>
      </c>
      <c r="B5" s="31"/>
      <c r="C5" s="28" t="s">
        <v>35</v>
      </c>
      <c r="D5" s="104" t="str">
        <f>CONCATENATE(H21,"_",I21,"_",J21,"_CO")</f>
        <v>LE_07_04_CO</v>
      </c>
      <c r="E5" s="105"/>
      <c r="F5" s="32"/>
      <c r="H5" s="22" t="s">
        <v>22</v>
      </c>
      <c r="I5" s="22" t="s">
        <v>26</v>
      </c>
      <c r="J5" s="22">
        <v>2</v>
      </c>
      <c r="K5" s="22">
        <v>2</v>
      </c>
    </row>
    <row r="6" spans="1:11" ht="32.25" thickBot="1" x14ac:dyDescent="0.3">
      <c r="A6" s="30" t="s">
        <v>10</v>
      </c>
      <c r="B6" s="31"/>
      <c r="C6" s="31"/>
      <c r="D6" s="31"/>
      <c r="E6" s="31"/>
      <c r="F6" s="32"/>
      <c r="H6" s="22" t="s">
        <v>23</v>
      </c>
      <c r="I6" s="22" t="s">
        <v>27</v>
      </c>
      <c r="J6" s="22">
        <v>3</v>
      </c>
      <c r="K6" s="22">
        <v>3</v>
      </c>
    </row>
    <row r="7" spans="1:11" ht="48" thickBot="1" x14ac:dyDescent="0.3">
      <c r="A7" s="33" t="s">
        <v>11</v>
      </c>
      <c r="B7" s="31"/>
      <c r="C7" s="59" t="s">
        <v>119</v>
      </c>
      <c r="D7" s="90" t="str">
        <f>CONCATENATE("SolicitudGrafica_",D5,".xls")</f>
        <v>SolicitudGrafica_LE_07_04_CO.xls</v>
      </c>
      <c r="E7" s="90"/>
      <c r="F7" s="91"/>
      <c r="H7" s="22" t="s">
        <v>24</v>
      </c>
      <c r="I7" s="22" t="s">
        <v>28</v>
      </c>
      <c r="J7" s="22">
        <v>4</v>
      </c>
      <c r="K7" s="22">
        <v>4</v>
      </c>
    </row>
    <row r="8" spans="1:11" ht="47.25" x14ac:dyDescent="0.25">
      <c r="A8" s="33" t="s">
        <v>53</v>
      </c>
      <c r="B8" s="31"/>
      <c r="C8" s="31"/>
      <c r="D8" s="31"/>
      <c r="E8" s="31"/>
      <c r="F8" s="32"/>
      <c r="I8" s="22" t="s">
        <v>29</v>
      </c>
      <c r="J8" s="22">
        <v>5</v>
      </c>
      <c r="K8" s="22">
        <v>5</v>
      </c>
    </row>
    <row r="9" spans="1:11" ht="47.25" x14ac:dyDescent="0.25">
      <c r="A9" s="33" t="s">
        <v>12</v>
      </c>
      <c r="B9" s="31"/>
      <c r="C9" s="31"/>
      <c r="D9" s="31"/>
      <c r="E9" s="31"/>
      <c r="F9" s="32"/>
      <c r="I9" s="22" t="s">
        <v>30</v>
      </c>
      <c r="J9" s="22">
        <v>6</v>
      </c>
      <c r="K9" s="22">
        <v>6</v>
      </c>
    </row>
    <row r="10" spans="1:11" ht="32.25" thickBot="1" x14ac:dyDescent="0.3">
      <c r="A10" s="34" t="s">
        <v>36</v>
      </c>
      <c r="B10" s="35"/>
      <c r="C10" s="35"/>
      <c r="D10" s="35"/>
      <c r="E10" s="35"/>
      <c r="F10" s="36"/>
      <c r="I10" s="22" t="s">
        <v>31</v>
      </c>
      <c r="J10" s="22">
        <v>7</v>
      </c>
      <c r="K10" s="22">
        <v>7</v>
      </c>
    </row>
    <row r="11" spans="1:11" x14ac:dyDescent="0.25">
      <c r="I11" s="22" t="s">
        <v>32</v>
      </c>
      <c r="J11" s="22">
        <v>8</v>
      </c>
      <c r="K11" s="22">
        <v>8</v>
      </c>
    </row>
    <row r="12" spans="1:11" ht="16.5" thickBot="1" x14ac:dyDescent="0.3">
      <c r="I12" s="22" t="s">
        <v>37</v>
      </c>
      <c r="J12" s="22">
        <v>9</v>
      </c>
      <c r="K12" s="22">
        <v>9</v>
      </c>
    </row>
    <row r="13" spans="1:11" x14ac:dyDescent="0.25">
      <c r="A13" s="92" t="s">
        <v>41</v>
      </c>
      <c r="B13" s="93"/>
      <c r="C13" s="93"/>
      <c r="D13" s="93"/>
      <c r="E13" s="93"/>
      <c r="F13" s="94"/>
      <c r="I13" s="22" t="s">
        <v>33</v>
      </c>
      <c r="J13" s="22">
        <v>10</v>
      </c>
      <c r="K13" s="22">
        <v>10</v>
      </c>
    </row>
    <row r="14" spans="1:11" ht="16.5" thickBot="1" x14ac:dyDescent="0.3">
      <c r="A14" s="33"/>
      <c r="B14" s="31"/>
      <c r="C14" s="31"/>
      <c r="D14" s="31"/>
      <c r="E14" s="31"/>
      <c r="F14" s="32"/>
      <c r="I14" s="22" t="s">
        <v>34</v>
      </c>
      <c r="J14" s="22">
        <v>11</v>
      </c>
      <c r="K14" s="22">
        <v>11</v>
      </c>
    </row>
    <row r="15" spans="1:11" x14ac:dyDescent="0.25">
      <c r="A15" s="30" t="s">
        <v>46</v>
      </c>
      <c r="B15" s="31"/>
      <c r="C15" s="95" t="s">
        <v>49</v>
      </c>
      <c r="D15" s="96"/>
      <c r="E15" s="96"/>
      <c r="F15" s="97"/>
      <c r="J15" s="22">
        <v>12</v>
      </c>
      <c r="K15" s="22">
        <v>12</v>
      </c>
    </row>
    <row r="16" spans="1:11" ht="67.150000000000006" customHeight="1" x14ac:dyDescent="0.25">
      <c r="A16" s="33" t="s">
        <v>47</v>
      </c>
      <c r="B16" s="31"/>
      <c r="C16" s="26" t="s">
        <v>15</v>
      </c>
      <c r="D16" s="25" t="s">
        <v>16</v>
      </c>
      <c r="E16" s="25" t="s">
        <v>17</v>
      </c>
      <c r="F16" s="27" t="s">
        <v>50</v>
      </c>
      <c r="J16" s="22">
        <v>13</v>
      </c>
      <c r="K16" s="22">
        <v>13</v>
      </c>
    </row>
    <row r="17" spans="1:11" ht="32.1" customHeight="1" thickBot="1" x14ac:dyDescent="0.3">
      <c r="A17" s="30" t="s">
        <v>44</v>
      </c>
      <c r="B17" s="31"/>
      <c r="C17" s="28" t="s">
        <v>35</v>
      </c>
      <c r="D17" s="98" t="str">
        <f>CONCATENATE(H21,"_",I21,"_",J21,"_",K45)</f>
        <v>LE_07_04_REC10</v>
      </c>
      <c r="E17" s="99"/>
      <c r="F17" s="100"/>
      <c r="J17" s="22">
        <v>14</v>
      </c>
      <c r="K17" s="22">
        <v>14</v>
      </c>
    </row>
    <row r="18" spans="1:11" ht="79.5" thickBot="1" x14ac:dyDescent="0.3">
      <c r="A18" s="33" t="s">
        <v>48</v>
      </c>
      <c r="B18" s="31"/>
      <c r="C18" s="59" t="s">
        <v>120</v>
      </c>
      <c r="D18" s="90" t="str">
        <f>CONCATENATE("SolicitudGrafica_",D17,".xls")</f>
        <v>SolicitudGrafica_LE_07_04_REC10.xls</v>
      </c>
      <c r="E18" s="90"/>
      <c r="F18" s="91"/>
      <c r="J18" s="22">
        <v>15</v>
      </c>
      <c r="K18" s="22">
        <v>15</v>
      </c>
    </row>
    <row r="19" spans="1:11" x14ac:dyDescent="0.25">
      <c r="A19" s="30" t="s">
        <v>10</v>
      </c>
      <c r="B19" s="31"/>
      <c r="C19" s="31"/>
      <c r="D19" s="31"/>
      <c r="E19" s="31"/>
      <c r="F19" s="32"/>
      <c r="H19" s="22">
        <v>3</v>
      </c>
      <c r="J19" s="22">
        <v>16</v>
      </c>
      <c r="K19" s="22">
        <v>16</v>
      </c>
    </row>
    <row r="20" spans="1:11" ht="63.75" thickBot="1" x14ac:dyDescent="0.3">
      <c r="A20" s="34" t="s">
        <v>51</v>
      </c>
      <c r="B20" s="35"/>
      <c r="C20" s="35"/>
      <c r="D20" s="35"/>
      <c r="E20" s="35"/>
      <c r="F20" s="36"/>
      <c r="H20" s="22">
        <v>4</v>
      </c>
      <c r="I20" s="22">
        <v>5</v>
      </c>
      <c r="J20" s="22">
        <v>4</v>
      </c>
      <c r="K20" s="22">
        <v>17</v>
      </c>
    </row>
    <row r="21" spans="1:11" x14ac:dyDescent="0.25">
      <c r="H21" s="22" t="str">
        <f>IF(INDEX(H4:H7,H20)=H4,"MA",IF(INDEX(H4:H7,H20)=H5,"CN",IF(INDEX(H4:H7,H20)=H6,"CS",IF(INDEX(H4:H7,H20)=H7,"LE"))))</f>
        <v>LE</v>
      </c>
      <c r="I21" s="22" t="str">
        <f>CONCATENATE(IF((I20+2)&lt;10,"0",""),I20+2)</f>
        <v>07</v>
      </c>
      <c r="J21" s="22" t="str">
        <f>CONCATENATE(IF(J20&lt;10,"0",""),J20)</f>
        <v>04</v>
      </c>
      <c r="K21" s="22">
        <v>18</v>
      </c>
    </row>
    <row r="22" spans="1:11" x14ac:dyDescent="0.25">
      <c r="K22" s="22">
        <v>19</v>
      </c>
    </row>
    <row r="23" spans="1:11" x14ac:dyDescent="0.25">
      <c r="K23" s="22">
        <v>20</v>
      </c>
    </row>
    <row r="24" spans="1:11" x14ac:dyDescent="0.25">
      <c r="K24" s="22">
        <v>21</v>
      </c>
    </row>
    <row r="25" spans="1:11" x14ac:dyDescent="0.25">
      <c r="K25" s="22">
        <v>22</v>
      </c>
    </row>
    <row r="26" spans="1:11" x14ac:dyDescent="0.25">
      <c r="K26" s="22">
        <v>23</v>
      </c>
    </row>
    <row r="27" spans="1:11" x14ac:dyDescent="0.25">
      <c r="K27" s="22">
        <v>24</v>
      </c>
    </row>
    <row r="28" spans="1:11" x14ac:dyDescent="0.25">
      <c r="K28" s="22">
        <v>25</v>
      </c>
    </row>
    <row r="29" spans="1:11" x14ac:dyDescent="0.25">
      <c r="K29" s="22">
        <v>26</v>
      </c>
    </row>
    <row r="30" spans="1:11" x14ac:dyDescent="0.25">
      <c r="K30" s="22">
        <v>27</v>
      </c>
    </row>
    <row r="31" spans="1:11" x14ac:dyDescent="0.25">
      <c r="K31" s="22">
        <v>28</v>
      </c>
    </row>
    <row r="32" spans="1:11" x14ac:dyDescent="0.25">
      <c r="K32" s="22">
        <v>29</v>
      </c>
    </row>
    <row r="33" spans="11:11" x14ac:dyDescent="0.25">
      <c r="K33" s="22">
        <v>30</v>
      </c>
    </row>
    <row r="34" spans="11:11" x14ac:dyDescent="0.25">
      <c r="K34" s="22">
        <v>31</v>
      </c>
    </row>
    <row r="35" spans="11:11" x14ac:dyDescent="0.25">
      <c r="K35" s="22">
        <v>32</v>
      </c>
    </row>
    <row r="36" spans="11:11" x14ac:dyDescent="0.25">
      <c r="K36" s="22">
        <v>33</v>
      </c>
    </row>
    <row r="37" spans="11:11" x14ac:dyDescent="0.25">
      <c r="K37" s="22">
        <v>34</v>
      </c>
    </row>
    <row r="38" spans="11:11" x14ac:dyDescent="0.25">
      <c r="K38" s="22">
        <v>35</v>
      </c>
    </row>
    <row r="39" spans="11:11" x14ac:dyDescent="0.25">
      <c r="K39" s="22">
        <v>36</v>
      </c>
    </row>
    <row r="40" spans="11:11" x14ac:dyDescent="0.25">
      <c r="K40" s="22">
        <v>37</v>
      </c>
    </row>
    <row r="41" spans="11:11" x14ac:dyDescent="0.25">
      <c r="K41" s="22">
        <v>38</v>
      </c>
    </row>
    <row r="42" spans="11:11" x14ac:dyDescent="0.25">
      <c r="K42" s="22">
        <v>39</v>
      </c>
    </row>
    <row r="43" spans="11:11" x14ac:dyDescent="0.25">
      <c r="K43" s="22">
        <v>40</v>
      </c>
    </row>
    <row r="44" spans="11:11" x14ac:dyDescent="0.25">
      <c r="K44" s="22">
        <v>1</v>
      </c>
    </row>
    <row r="45" spans="11:11" x14ac:dyDescent="0.25">
      <c r="K45" s="22"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30" r:id="rId4" name="Drop Down 6">
              <controlPr defaultSize="0" autoLine="0" autoPict="0" macro="[0]!Listadesplegable2_Cambiar">
                <anchor moveWithCells="1">
                  <from>
                    <xdr:col>2</xdr:col>
                    <xdr:colOff>0</xdr:colOff>
                    <xdr:row>15</xdr:row>
                    <xdr:rowOff>485775</xdr:rowOff>
                  </from>
                  <to>
                    <xdr:col>2</xdr:col>
                    <xdr:colOff>1019175</xdr:colOff>
                    <xdr:row>15</xdr:row>
                    <xdr:rowOff>714375</xdr:rowOff>
                  </to>
                </anchor>
              </controlPr>
            </control>
          </mc:Choice>
        </mc:AlternateContent>
        <mc:AlternateContent xmlns:mc="http://schemas.openxmlformats.org/markup-compatibility/2006">
          <mc:Choice Requires="x14">
            <control shapeId="1031" r:id="rId5" name="Drop Down 7">
              <controlPr defaultSize="0" autoLine="0" autoPict="0">
                <anchor moveWithCells="1">
                  <from>
                    <xdr:col>2</xdr:col>
                    <xdr:colOff>1019175</xdr:colOff>
                    <xdr:row>15</xdr:row>
                    <xdr:rowOff>485775</xdr:rowOff>
                  </from>
                  <to>
                    <xdr:col>3</xdr:col>
                    <xdr:colOff>828675</xdr:colOff>
                    <xdr:row>15</xdr:row>
                    <xdr:rowOff>714375</xdr:rowOff>
                  </to>
                </anchor>
              </controlPr>
            </control>
          </mc:Choice>
        </mc:AlternateContent>
        <mc:AlternateContent xmlns:mc="http://schemas.openxmlformats.org/markup-compatibility/2006">
          <mc:Choice Requires="x14">
            <control shapeId="1032" r:id="rId6" name="Drop Down 8">
              <controlPr defaultSize="0" autoLine="0" autoPict="0">
                <anchor moveWithCells="1">
                  <from>
                    <xdr:col>4</xdr:col>
                    <xdr:colOff>9525</xdr:colOff>
                    <xdr:row>15</xdr:row>
                    <xdr:rowOff>485775</xdr:rowOff>
                  </from>
                  <to>
                    <xdr:col>4</xdr:col>
                    <xdr:colOff>838200</xdr:colOff>
                    <xdr:row>15</xdr:row>
                    <xdr:rowOff>714375</xdr:rowOff>
                  </to>
                </anchor>
              </controlPr>
            </control>
          </mc:Choice>
        </mc:AlternateContent>
        <mc:AlternateContent xmlns:mc="http://schemas.openxmlformats.org/markup-compatibility/2006">
          <mc:Choice Requires="x14">
            <control shapeId="1035" r:id="rId7" name="Drop Down 11">
              <controlPr defaultSize="0" autoLine="0" autoPict="0">
                <anchor moveWithCells="1">
                  <from>
                    <xdr:col>5</xdr:col>
                    <xdr:colOff>9525</xdr:colOff>
                    <xdr:row>15</xdr:row>
                    <xdr:rowOff>485775</xdr:rowOff>
                  </from>
                  <to>
                    <xdr:col>5</xdr:col>
                    <xdr:colOff>838200</xdr:colOff>
                    <xdr:row>15</xdr:row>
                    <xdr:rowOff>714375</xdr:rowOff>
                  </to>
                </anchor>
              </controlPr>
            </control>
          </mc:Choice>
        </mc:AlternateContent>
        <mc:AlternateContent xmlns:mc="http://schemas.openxmlformats.org/markup-compatibility/2006">
          <mc:Choice Requires="x14">
            <control shapeId="1026" r:id="rId8" name="Drop Down 2">
              <controlPr defaultSize="0" autoLine="0" autoPict="0" macro="[0]!Listadesplegable2_Cambiar">
                <anchor moveWithCells="1">
                  <from>
                    <xdr:col>2</xdr:col>
                    <xdr:colOff>19050</xdr:colOff>
                    <xdr:row>4</xdr:row>
                    <xdr:rowOff>9525</xdr:rowOff>
                  </from>
                  <to>
                    <xdr:col>2</xdr:col>
                    <xdr:colOff>1038225</xdr:colOff>
                    <xdr:row>4</xdr:row>
                    <xdr:rowOff>238125</xdr:rowOff>
                  </to>
                </anchor>
              </controlPr>
            </control>
          </mc:Choice>
        </mc:AlternateContent>
        <mc:AlternateContent xmlns:mc="http://schemas.openxmlformats.org/markup-compatibility/2006">
          <mc:Choice Requires="x14">
            <control shapeId="1028" r:id="rId9" name="Drop Down 4">
              <controlPr defaultSize="0" autoLine="0" autoPict="0">
                <anchor moveWithCells="1">
                  <from>
                    <xdr:col>2</xdr:col>
                    <xdr:colOff>1047750</xdr:colOff>
                    <xdr:row>4</xdr:row>
                    <xdr:rowOff>9525</xdr:rowOff>
                  </from>
                  <to>
                    <xdr:col>3</xdr:col>
                    <xdr:colOff>866775</xdr:colOff>
                    <xdr:row>4</xdr:row>
                    <xdr:rowOff>238125</xdr:rowOff>
                  </to>
                </anchor>
              </controlPr>
            </control>
          </mc:Choice>
        </mc:AlternateContent>
        <mc:AlternateContent xmlns:mc="http://schemas.openxmlformats.org/markup-compatibility/2006">
          <mc:Choice Requires="x14">
            <control shapeId="1029" r:id="rId10" name="Drop Down 5">
              <controlPr defaultSize="0" autoLine="0" autoPict="0">
                <anchor moveWithCells="1">
                  <from>
                    <xdr:col>4</xdr:col>
                    <xdr:colOff>19050</xdr:colOff>
                    <xdr:row>4</xdr:row>
                    <xdr:rowOff>9525</xdr:rowOff>
                  </from>
                  <to>
                    <xdr:col>5</xdr:col>
                    <xdr:colOff>9525</xdr:colOff>
                    <xdr:row>4</xdr:row>
                    <xdr:rowOff>238125</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46"/>
  <sheetViews>
    <sheetView showGridLines="0" zoomScale="125" zoomScaleNormal="125" zoomScalePageLayoutView="125" workbookViewId="0">
      <pane ySplit="2" topLeftCell="A3" activePane="bottomLeft" state="frozen"/>
      <selection pane="bottomLeft" activeCell="B32" sqref="B32"/>
    </sheetView>
  </sheetViews>
  <sheetFormatPr baseColWidth="10" defaultColWidth="10.875" defaultRowHeight="15.75" x14ac:dyDescent="0.25"/>
  <cols>
    <col min="1" max="1" width="21" style="22" customWidth="1"/>
    <col min="2" max="2" width="24.25" style="22" customWidth="1"/>
    <col min="3" max="3" width="17" style="22" customWidth="1"/>
    <col min="4" max="4" width="12.75" style="22" customWidth="1"/>
    <col min="5" max="5" width="6.875" style="22" customWidth="1"/>
    <col min="6" max="6" width="12.875" style="22" customWidth="1"/>
    <col min="7" max="7" width="12.75" style="22" customWidth="1"/>
    <col min="8" max="8" width="24.5" style="22" customWidth="1"/>
    <col min="9" max="9" width="27.25" style="22" customWidth="1"/>
    <col min="10" max="10" width="44.5" style="22" customWidth="1"/>
    <col min="11" max="16384" width="10.875" style="22"/>
  </cols>
  <sheetData>
    <row r="1" spans="1:10" x14ac:dyDescent="0.25">
      <c r="A1" s="107" t="s">
        <v>56</v>
      </c>
      <c r="B1" s="107" t="s">
        <v>149</v>
      </c>
      <c r="C1" s="107" t="s">
        <v>63</v>
      </c>
      <c r="D1" s="107" t="s">
        <v>64</v>
      </c>
      <c r="E1" s="107" t="s">
        <v>5</v>
      </c>
      <c r="F1" s="107" t="s">
        <v>65</v>
      </c>
      <c r="G1" s="107" t="s">
        <v>66</v>
      </c>
      <c r="H1" s="106" t="s">
        <v>68</v>
      </c>
      <c r="I1" s="106"/>
    </row>
    <row r="2" spans="1:10" x14ac:dyDescent="0.25">
      <c r="A2" s="107"/>
      <c r="B2" s="107"/>
      <c r="C2" s="107"/>
      <c r="D2" s="107"/>
      <c r="E2" s="107"/>
      <c r="F2" s="107"/>
      <c r="G2" s="107"/>
      <c r="H2" s="39" t="s">
        <v>65</v>
      </c>
      <c r="I2" s="39" t="s">
        <v>66</v>
      </c>
    </row>
    <row r="3" spans="1:10" s="41" customFormat="1" ht="14.65" customHeight="1" x14ac:dyDescent="0.25">
      <c r="A3" s="40" t="s">
        <v>69</v>
      </c>
      <c r="B3" s="40" t="s">
        <v>155</v>
      </c>
      <c r="C3" s="40" t="s">
        <v>70</v>
      </c>
      <c r="D3" s="40" t="s">
        <v>71</v>
      </c>
      <c r="E3" s="40" t="s">
        <v>72</v>
      </c>
      <c r="F3" s="40" t="s">
        <v>73</v>
      </c>
      <c r="G3" s="40"/>
      <c r="H3" s="40" t="s">
        <v>122</v>
      </c>
      <c r="I3" s="40"/>
    </row>
    <row r="4" spans="1:10" s="41" customFormat="1" ht="14.65" customHeight="1" x14ac:dyDescent="0.25">
      <c r="A4" s="42" t="s">
        <v>57</v>
      </c>
      <c r="B4" s="40" t="s">
        <v>155</v>
      </c>
      <c r="C4" s="42" t="s">
        <v>74</v>
      </c>
      <c r="D4" s="42" t="s">
        <v>71</v>
      </c>
      <c r="E4" s="42" t="s">
        <v>72</v>
      </c>
      <c r="F4" s="42" t="s">
        <v>75</v>
      </c>
      <c r="G4" s="42" t="s">
        <v>76</v>
      </c>
      <c r="H4" s="42" t="s">
        <v>123</v>
      </c>
      <c r="I4" s="42" t="s">
        <v>124</v>
      </c>
    </row>
    <row r="5" spans="1:10" s="41" customFormat="1" ht="14.65" customHeight="1" x14ac:dyDescent="0.25">
      <c r="A5" s="43" t="s">
        <v>77</v>
      </c>
      <c r="B5" s="40" t="s">
        <v>155</v>
      </c>
      <c r="C5" s="42" t="s">
        <v>78</v>
      </c>
      <c r="D5" s="42" t="s">
        <v>71</v>
      </c>
      <c r="E5" s="42" t="s">
        <v>72</v>
      </c>
      <c r="F5" s="42" t="s">
        <v>75</v>
      </c>
      <c r="G5" s="42" t="s">
        <v>76</v>
      </c>
      <c r="H5" s="42" t="s">
        <v>123</v>
      </c>
      <c r="I5" s="42" t="s">
        <v>124</v>
      </c>
    </row>
    <row r="6" spans="1:10" s="41" customFormat="1" ht="14.65" customHeight="1" x14ac:dyDescent="0.25">
      <c r="A6" s="42" t="s">
        <v>58</v>
      </c>
      <c r="B6" s="40" t="s">
        <v>155</v>
      </c>
      <c r="C6" s="42" t="s">
        <v>79</v>
      </c>
      <c r="D6" s="42" t="s">
        <v>71</v>
      </c>
      <c r="E6" s="42" t="s">
        <v>72</v>
      </c>
      <c r="F6" s="42" t="s">
        <v>75</v>
      </c>
      <c r="G6" s="42" t="s">
        <v>76</v>
      </c>
      <c r="H6" s="42" t="s">
        <v>123</v>
      </c>
      <c r="I6" s="42" t="s">
        <v>124</v>
      </c>
    </row>
    <row r="7" spans="1:10" s="41" customFormat="1" ht="14.65" customHeight="1" x14ac:dyDescent="0.25">
      <c r="A7" s="42" t="s">
        <v>58</v>
      </c>
      <c r="B7" s="40" t="s">
        <v>67</v>
      </c>
      <c r="C7" s="42" t="s">
        <v>79</v>
      </c>
      <c r="D7" s="42" t="s">
        <v>71</v>
      </c>
      <c r="E7" s="42" t="s">
        <v>72</v>
      </c>
      <c r="F7" s="42" t="s">
        <v>73</v>
      </c>
      <c r="G7" s="42"/>
      <c r="H7" s="42" t="s">
        <v>122</v>
      </c>
      <c r="I7" s="42"/>
    </row>
    <row r="8" spans="1:10" s="41" customFormat="1" ht="14.65" customHeight="1" x14ac:dyDescent="0.25">
      <c r="A8" s="42" t="s">
        <v>80</v>
      </c>
      <c r="B8" s="40" t="s">
        <v>155</v>
      </c>
      <c r="C8" s="42" t="s">
        <v>81</v>
      </c>
      <c r="D8" s="42" t="s">
        <v>71</v>
      </c>
      <c r="E8" s="42" t="s">
        <v>72</v>
      </c>
      <c r="F8" s="42" t="s">
        <v>75</v>
      </c>
      <c r="G8" s="42" t="s">
        <v>76</v>
      </c>
      <c r="H8" s="42" t="s">
        <v>123</v>
      </c>
      <c r="I8" s="42" t="s">
        <v>124</v>
      </c>
    </row>
    <row r="9" spans="1:10" s="41" customFormat="1" ht="14.65" customHeight="1" x14ac:dyDescent="0.25">
      <c r="A9" s="42" t="s">
        <v>82</v>
      </c>
      <c r="B9" s="40" t="s">
        <v>155</v>
      </c>
      <c r="C9" s="42" t="s">
        <v>83</v>
      </c>
      <c r="D9" s="42" t="s">
        <v>71</v>
      </c>
      <c r="E9" s="42" t="s">
        <v>72</v>
      </c>
      <c r="F9" s="42" t="s">
        <v>75</v>
      </c>
      <c r="G9" s="42" t="s">
        <v>76</v>
      </c>
      <c r="H9" s="42" t="s">
        <v>123</v>
      </c>
      <c r="I9" s="42" t="s">
        <v>124</v>
      </c>
    </row>
    <row r="10" spans="1:10" s="41" customFormat="1" ht="14.65" customHeight="1" x14ac:dyDescent="0.25">
      <c r="A10" s="42" t="s">
        <v>84</v>
      </c>
      <c r="B10" s="40" t="s">
        <v>155</v>
      </c>
      <c r="C10" s="42" t="s">
        <v>85</v>
      </c>
      <c r="D10" s="42" t="s">
        <v>71</v>
      </c>
      <c r="E10" s="42" t="s">
        <v>72</v>
      </c>
      <c r="F10" s="42" t="s">
        <v>75</v>
      </c>
      <c r="G10" s="42" t="s">
        <v>76</v>
      </c>
      <c r="H10" s="42" t="s">
        <v>123</v>
      </c>
      <c r="I10" s="42" t="s">
        <v>124</v>
      </c>
    </row>
    <row r="11" spans="1:10" s="41" customFormat="1" ht="14.65" customHeight="1" x14ac:dyDescent="0.25">
      <c r="A11" s="42" t="s">
        <v>86</v>
      </c>
      <c r="B11" s="40" t="s">
        <v>155</v>
      </c>
      <c r="C11" s="42" t="s">
        <v>87</v>
      </c>
      <c r="D11" s="42" t="s">
        <v>71</v>
      </c>
      <c r="E11" s="42" t="s">
        <v>72</v>
      </c>
      <c r="F11" s="42" t="s">
        <v>88</v>
      </c>
      <c r="G11" s="42"/>
      <c r="H11" s="42" t="s">
        <v>122</v>
      </c>
      <c r="I11" s="42"/>
    </row>
    <row r="12" spans="1:10" s="41" customFormat="1" ht="14.65" customHeight="1" x14ac:dyDescent="0.25">
      <c r="A12" s="42" t="s">
        <v>89</v>
      </c>
      <c r="B12" s="40" t="s">
        <v>155</v>
      </c>
      <c r="C12" s="72" t="s">
        <v>90</v>
      </c>
      <c r="D12" s="42" t="s">
        <v>71</v>
      </c>
      <c r="E12" s="42" t="s">
        <v>72</v>
      </c>
      <c r="F12" s="42" t="s">
        <v>75</v>
      </c>
      <c r="G12" s="42" t="s">
        <v>76</v>
      </c>
      <c r="H12" s="42" t="s">
        <v>123</v>
      </c>
      <c r="I12" s="42" t="s">
        <v>124</v>
      </c>
    </row>
    <row r="13" spans="1:10" s="41" customFormat="1" ht="14.65" customHeight="1" x14ac:dyDescent="0.25">
      <c r="A13" s="42" t="s">
        <v>91</v>
      </c>
      <c r="B13" s="40" t="s">
        <v>155</v>
      </c>
      <c r="C13" s="42" t="s">
        <v>92</v>
      </c>
      <c r="D13" s="42" t="s">
        <v>71</v>
      </c>
      <c r="E13" s="42" t="s">
        <v>72</v>
      </c>
      <c r="F13" s="42" t="s">
        <v>75</v>
      </c>
      <c r="G13" s="42" t="s">
        <v>76</v>
      </c>
      <c r="H13" s="42" t="s">
        <v>123</v>
      </c>
      <c r="I13" s="42" t="s">
        <v>124</v>
      </c>
    </row>
    <row r="14" spans="1:10" ht="14.65" customHeight="1" x14ac:dyDescent="0.25">
      <c r="A14" s="44" t="s">
        <v>94</v>
      </c>
      <c r="B14" s="44"/>
      <c r="C14" s="44" t="s">
        <v>95</v>
      </c>
      <c r="D14" s="42" t="s">
        <v>71</v>
      </c>
      <c r="E14" s="45" t="s">
        <v>72</v>
      </c>
      <c r="F14" s="45"/>
      <c r="G14" s="46" t="s">
        <v>118</v>
      </c>
      <c r="H14" s="42"/>
      <c r="I14" s="42" t="s">
        <v>122</v>
      </c>
    </row>
    <row r="15" spans="1:10" s="76" customFormat="1" ht="14.65" customHeight="1" x14ac:dyDescent="0.25">
      <c r="A15" s="74" t="s">
        <v>96</v>
      </c>
      <c r="B15" s="74"/>
      <c r="C15" s="74" t="s">
        <v>97</v>
      </c>
      <c r="D15" s="75" t="s">
        <v>98</v>
      </c>
      <c r="E15" s="74" t="s">
        <v>93</v>
      </c>
      <c r="F15" s="74" t="s">
        <v>117</v>
      </c>
      <c r="G15" s="74"/>
      <c r="H15" s="75" t="s">
        <v>122</v>
      </c>
      <c r="I15" s="74"/>
      <c r="J15" s="76" t="s">
        <v>99</v>
      </c>
    </row>
    <row r="16" spans="1:10" ht="14.65" customHeight="1" x14ac:dyDescent="0.25">
      <c r="A16" s="46" t="s">
        <v>100</v>
      </c>
      <c r="B16" s="46"/>
      <c r="C16" s="46"/>
      <c r="D16" s="43" t="s">
        <v>98</v>
      </c>
      <c r="E16" s="46" t="s">
        <v>101</v>
      </c>
      <c r="F16" s="45" t="s">
        <v>115</v>
      </c>
      <c r="G16" s="45" t="s">
        <v>116</v>
      </c>
      <c r="H16" s="46" t="s">
        <v>159</v>
      </c>
      <c r="I16" s="46" t="s">
        <v>158</v>
      </c>
      <c r="J16" s="47" t="s">
        <v>102</v>
      </c>
    </row>
    <row r="17" spans="1:10" ht="14.65" customHeight="1" x14ac:dyDescent="0.25">
      <c r="A17" s="42" t="s">
        <v>103</v>
      </c>
      <c r="B17" s="42"/>
      <c r="C17" s="42"/>
      <c r="D17" s="42" t="s">
        <v>71</v>
      </c>
      <c r="E17" s="42" t="s">
        <v>72</v>
      </c>
      <c r="F17" s="42" t="s">
        <v>156</v>
      </c>
      <c r="G17" s="42" t="s">
        <v>157</v>
      </c>
      <c r="H17" s="48" t="s">
        <v>104</v>
      </c>
      <c r="I17" s="48" t="s">
        <v>105</v>
      </c>
      <c r="J17" s="49" t="s">
        <v>106</v>
      </c>
    </row>
    <row r="18" spans="1:10" ht="14.65" customHeight="1" x14ac:dyDescent="0.25">
      <c r="A18" s="42" t="s">
        <v>184</v>
      </c>
      <c r="B18" s="42" t="s">
        <v>155</v>
      </c>
      <c r="C18" s="44" t="s">
        <v>148</v>
      </c>
      <c r="D18" s="44" t="s">
        <v>71</v>
      </c>
      <c r="E18" s="44" t="s">
        <v>93</v>
      </c>
      <c r="F18" s="44" t="s">
        <v>117</v>
      </c>
      <c r="G18" s="44"/>
      <c r="H18" s="42" t="s">
        <v>122</v>
      </c>
      <c r="I18" s="44"/>
      <c r="J18" s="49"/>
    </row>
    <row r="19" spans="1:10" ht="14.65" customHeight="1" x14ac:dyDescent="0.25">
      <c r="A19" s="42" t="s">
        <v>137</v>
      </c>
      <c r="B19" s="42" t="s">
        <v>150</v>
      </c>
      <c r="C19" s="44"/>
      <c r="D19" s="44" t="s">
        <v>71</v>
      </c>
      <c r="E19" s="44" t="s">
        <v>93</v>
      </c>
      <c r="F19" s="44" t="s">
        <v>171</v>
      </c>
      <c r="G19" s="44"/>
      <c r="H19" s="42" t="s">
        <v>122</v>
      </c>
      <c r="I19" s="44"/>
      <c r="J19" s="49"/>
    </row>
    <row r="20" spans="1:10" ht="14.65" customHeight="1" x14ac:dyDescent="0.25">
      <c r="A20" s="42" t="s">
        <v>137</v>
      </c>
      <c r="B20" s="42" t="s">
        <v>155</v>
      </c>
      <c r="C20" s="44"/>
      <c r="D20" s="44" t="s">
        <v>71</v>
      </c>
      <c r="E20" s="44" t="s">
        <v>93</v>
      </c>
      <c r="F20" s="44" t="s">
        <v>172</v>
      </c>
      <c r="G20" s="44"/>
      <c r="H20" s="42" t="s">
        <v>122</v>
      </c>
      <c r="I20" s="44"/>
      <c r="J20" s="49"/>
    </row>
    <row r="21" spans="1:10" ht="14.65" customHeight="1" x14ac:dyDescent="0.25">
      <c r="A21" s="42" t="s">
        <v>137</v>
      </c>
      <c r="B21" s="42" t="s">
        <v>163</v>
      </c>
      <c r="C21" s="44"/>
      <c r="D21" s="44" t="s">
        <v>71</v>
      </c>
      <c r="E21" s="44" t="s">
        <v>93</v>
      </c>
      <c r="F21" s="44" t="s">
        <v>173</v>
      </c>
      <c r="G21" s="44"/>
      <c r="H21" s="42" t="s">
        <v>122</v>
      </c>
      <c r="I21" s="71"/>
      <c r="J21" s="49"/>
    </row>
    <row r="22" spans="1:10" ht="14.65" customHeight="1" x14ac:dyDescent="0.25">
      <c r="A22" s="44" t="s">
        <v>132</v>
      </c>
      <c r="B22" s="44" t="s">
        <v>150</v>
      </c>
      <c r="C22" s="44" t="s">
        <v>133</v>
      </c>
      <c r="D22" s="42" t="s">
        <v>71</v>
      </c>
      <c r="E22" s="45" t="s">
        <v>93</v>
      </c>
      <c r="F22" s="46" t="s">
        <v>174</v>
      </c>
      <c r="G22" s="44"/>
      <c r="H22" s="42" t="s">
        <v>122</v>
      </c>
    </row>
    <row r="23" spans="1:10" ht="14.65" customHeight="1" x14ac:dyDescent="0.25">
      <c r="A23" s="42" t="s">
        <v>132</v>
      </c>
      <c r="B23" s="42" t="s">
        <v>155</v>
      </c>
      <c r="C23" s="44" t="s">
        <v>133</v>
      </c>
      <c r="D23" s="44" t="s">
        <v>71</v>
      </c>
      <c r="E23" s="44" t="s">
        <v>93</v>
      </c>
      <c r="F23" s="46" t="s">
        <v>175</v>
      </c>
      <c r="G23" s="46" t="s">
        <v>176</v>
      </c>
      <c r="H23" s="44" t="s">
        <v>123</v>
      </c>
      <c r="I23" s="44" t="s">
        <v>124</v>
      </c>
    </row>
    <row r="24" spans="1:10" ht="14.65" customHeight="1" x14ac:dyDescent="0.25">
      <c r="A24" s="42" t="s">
        <v>134</v>
      </c>
      <c r="B24" s="42" t="s">
        <v>155</v>
      </c>
      <c r="C24" s="44"/>
      <c r="D24" s="44" t="s">
        <v>71</v>
      </c>
      <c r="E24" s="44" t="s">
        <v>93</v>
      </c>
      <c r="F24" s="46" t="s">
        <v>175</v>
      </c>
      <c r="G24" s="46" t="s">
        <v>176</v>
      </c>
      <c r="H24" s="44"/>
      <c r="I24" s="71"/>
    </row>
    <row r="25" spans="1:10" ht="14.65" customHeight="1" x14ac:dyDescent="0.25">
      <c r="A25" s="42" t="s">
        <v>135</v>
      </c>
      <c r="B25" s="42" t="s">
        <v>150</v>
      </c>
      <c r="C25" s="44" t="s">
        <v>144</v>
      </c>
      <c r="D25" s="44" t="s">
        <v>71</v>
      </c>
      <c r="E25" s="44" t="s">
        <v>93</v>
      </c>
      <c r="F25" s="46" t="s">
        <v>174</v>
      </c>
      <c r="G25" s="46"/>
      <c r="H25" s="42" t="s">
        <v>122</v>
      </c>
    </row>
    <row r="26" spans="1:10" ht="14.65" customHeight="1" x14ac:dyDescent="0.25">
      <c r="A26" s="42" t="s">
        <v>135</v>
      </c>
      <c r="B26" s="42" t="s">
        <v>155</v>
      </c>
      <c r="C26" s="44" t="s">
        <v>144</v>
      </c>
      <c r="D26" s="44" t="s">
        <v>71</v>
      </c>
      <c r="E26" s="44" t="s">
        <v>93</v>
      </c>
      <c r="F26" s="46" t="s">
        <v>175</v>
      </c>
      <c r="G26" s="46" t="s">
        <v>176</v>
      </c>
      <c r="H26" s="44" t="s">
        <v>123</v>
      </c>
      <c r="I26" s="44" t="s">
        <v>124</v>
      </c>
    </row>
    <row r="27" spans="1:10" ht="14.65" customHeight="1" x14ac:dyDescent="0.25">
      <c r="A27" s="42" t="s">
        <v>138</v>
      </c>
      <c r="B27" s="42" t="s">
        <v>165</v>
      </c>
      <c r="C27" s="44" t="s">
        <v>133</v>
      </c>
      <c r="D27" s="44" t="s">
        <v>71</v>
      </c>
      <c r="E27" s="44" t="s">
        <v>93</v>
      </c>
      <c r="F27" s="46" t="s">
        <v>174</v>
      </c>
      <c r="G27" s="46"/>
      <c r="H27" s="42" t="s">
        <v>122</v>
      </c>
    </row>
    <row r="28" spans="1:10" ht="14.65" customHeight="1" x14ac:dyDescent="0.25">
      <c r="A28" s="42" t="s">
        <v>138</v>
      </c>
      <c r="B28" s="42" t="s">
        <v>166</v>
      </c>
      <c r="C28" s="44" t="s">
        <v>133</v>
      </c>
      <c r="D28" s="44" t="s">
        <v>71</v>
      </c>
      <c r="E28" s="44" t="s">
        <v>93</v>
      </c>
      <c r="F28" s="46" t="s">
        <v>177</v>
      </c>
      <c r="G28" s="46"/>
      <c r="H28" s="42" t="s">
        <v>164</v>
      </c>
    </row>
    <row r="29" spans="1:10" ht="14.65" customHeight="1" x14ac:dyDescent="0.25">
      <c r="A29" s="42" t="s">
        <v>138</v>
      </c>
      <c r="B29" s="42" t="s">
        <v>155</v>
      </c>
      <c r="C29" s="44" t="s">
        <v>133</v>
      </c>
      <c r="D29" s="44" t="s">
        <v>71</v>
      </c>
      <c r="E29" s="44" t="s">
        <v>93</v>
      </c>
      <c r="F29" s="46" t="s">
        <v>175</v>
      </c>
      <c r="G29" s="46" t="s">
        <v>176</v>
      </c>
      <c r="H29" s="44" t="s">
        <v>123</v>
      </c>
      <c r="I29" s="44" t="s">
        <v>124</v>
      </c>
    </row>
    <row r="30" spans="1:10" ht="14.65" customHeight="1" x14ac:dyDescent="0.25">
      <c r="A30" s="42" t="s">
        <v>139</v>
      </c>
      <c r="B30" s="42" t="s">
        <v>155</v>
      </c>
      <c r="C30" s="44" t="s">
        <v>167</v>
      </c>
      <c r="D30" s="44" t="s">
        <v>71</v>
      </c>
      <c r="E30" s="44" t="s">
        <v>93</v>
      </c>
      <c r="F30" s="44" t="s">
        <v>178</v>
      </c>
      <c r="G30" s="44"/>
      <c r="H30" s="44"/>
      <c r="I30" s="44"/>
    </row>
    <row r="31" spans="1:10" ht="14.65" customHeight="1" x14ac:dyDescent="0.25">
      <c r="A31" s="42" t="s">
        <v>140</v>
      </c>
      <c r="B31" s="42" t="s">
        <v>155</v>
      </c>
      <c r="C31" s="44" t="s">
        <v>145</v>
      </c>
      <c r="D31" s="44"/>
      <c r="E31" s="44"/>
      <c r="F31" s="44"/>
      <c r="G31" s="44"/>
      <c r="H31" s="44"/>
      <c r="I31" s="44"/>
    </row>
    <row r="32" spans="1:10" ht="14.65" customHeight="1" x14ac:dyDescent="0.25">
      <c r="A32" s="42" t="s">
        <v>141</v>
      </c>
      <c r="B32" s="42" t="s">
        <v>155</v>
      </c>
      <c r="C32" s="44"/>
      <c r="D32" s="44"/>
      <c r="E32" s="44"/>
      <c r="F32" s="44"/>
      <c r="G32" s="44"/>
      <c r="H32" s="44"/>
      <c r="I32" s="44"/>
    </row>
    <row r="33" spans="1:9" ht="14.65" customHeight="1" x14ac:dyDescent="0.25">
      <c r="A33" s="42" t="s">
        <v>136</v>
      </c>
      <c r="B33" s="42" t="s">
        <v>155</v>
      </c>
      <c r="C33" s="44"/>
      <c r="D33" s="44" t="s">
        <v>71</v>
      </c>
      <c r="E33" s="44" t="s">
        <v>93</v>
      </c>
      <c r="F33" s="44" t="s">
        <v>185</v>
      </c>
      <c r="G33" s="44"/>
      <c r="H33" s="44"/>
      <c r="I33" s="44"/>
    </row>
    <row r="34" spans="1:9" ht="14.65" customHeight="1" x14ac:dyDescent="0.25">
      <c r="A34" s="42" t="s">
        <v>142</v>
      </c>
      <c r="B34" s="42" t="s">
        <v>155</v>
      </c>
      <c r="C34" s="44" t="s">
        <v>186</v>
      </c>
      <c r="D34" s="44"/>
      <c r="E34" s="44"/>
      <c r="F34" s="44"/>
      <c r="G34" s="44"/>
      <c r="H34" s="44"/>
      <c r="I34" s="44"/>
    </row>
    <row r="35" spans="1:9" ht="14.65" customHeight="1" x14ac:dyDescent="0.25">
      <c r="A35" s="42" t="s">
        <v>95</v>
      </c>
      <c r="B35" s="42" t="s">
        <v>151</v>
      </c>
      <c r="C35" s="44" t="s">
        <v>147</v>
      </c>
      <c r="D35" s="44" t="s">
        <v>71</v>
      </c>
      <c r="E35" s="44" t="s">
        <v>93</v>
      </c>
      <c r="F35" s="44" t="s">
        <v>179</v>
      </c>
      <c r="G35" s="44" t="s">
        <v>181</v>
      </c>
      <c r="H35" s="44" t="s">
        <v>123</v>
      </c>
      <c r="I35" s="44" t="s">
        <v>124</v>
      </c>
    </row>
    <row r="36" spans="1:9" ht="14.65" customHeight="1" x14ac:dyDescent="0.25">
      <c r="A36" s="42" t="s">
        <v>95</v>
      </c>
      <c r="B36" s="42" t="s">
        <v>152</v>
      </c>
      <c r="C36" s="44" t="s">
        <v>147</v>
      </c>
      <c r="D36" s="44" t="s">
        <v>71</v>
      </c>
      <c r="E36" s="44" t="s">
        <v>93</v>
      </c>
      <c r="F36" s="44" t="s">
        <v>180</v>
      </c>
      <c r="G36" s="44" t="s">
        <v>181</v>
      </c>
      <c r="H36" s="44" t="s">
        <v>123</v>
      </c>
      <c r="I36" s="44" t="s">
        <v>124</v>
      </c>
    </row>
    <row r="37" spans="1:9" ht="14.65" customHeight="1" x14ac:dyDescent="0.25">
      <c r="A37" s="42" t="s">
        <v>143</v>
      </c>
      <c r="B37" s="42" t="s">
        <v>168</v>
      </c>
      <c r="C37" s="44" t="s">
        <v>170</v>
      </c>
      <c r="D37" s="44" t="s">
        <v>71</v>
      </c>
      <c r="E37" s="44" t="s">
        <v>93</v>
      </c>
      <c r="F37" s="44" t="s">
        <v>182</v>
      </c>
      <c r="G37" s="44"/>
      <c r="H37" s="44"/>
      <c r="I37" s="44"/>
    </row>
    <row r="38" spans="1:9" ht="14.65" customHeight="1" x14ac:dyDescent="0.25">
      <c r="A38" s="42" t="s">
        <v>143</v>
      </c>
      <c r="B38" s="42" t="s">
        <v>169</v>
      </c>
      <c r="C38" s="44" t="s">
        <v>170</v>
      </c>
      <c r="D38" s="44" t="s">
        <v>71</v>
      </c>
      <c r="E38" s="44" t="s">
        <v>93</v>
      </c>
      <c r="F38" s="44" t="s">
        <v>183</v>
      </c>
      <c r="G38" s="44"/>
      <c r="H38" s="44"/>
      <c r="I38" s="44"/>
    </row>
    <row r="40" spans="1:9" x14ac:dyDescent="0.25">
      <c r="A40" s="50" t="s">
        <v>107</v>
      </c>
      <c r="B40" s="50"/>
    </row>
    <row r="41" spans="1:9" x14ac:dyDescent="0.25">
      <c r="A41" s="51" t="s">
        <v>108</v>
      </c>
      <c r="B41" s="51"/>
      <c r="C41" s="52" t="s">
        <v>125</v>
      </c>
      <c r="D41" s="53" t="s">
        <v>22</v>
      </c>
      <c r="E41" s="52"/>
      <c r="F41" s="52"/>
    </row>
    <row r="42" spans="1:9" x14ac:dyDescent="0.25">
      <c r="A42" s="54" t="s">
        <v>109</v>
      </c>
      <c r="B42" s="54"/>
      <c r="C42" s="60" t="s">
        <v>126</v>
      </c>
      <c r="D42" s="56" t="s">
        <v>146</v>
      </c>
      <c r="E42" s="55"/>
      <c r="F42" s="55"/>
    </row>
    <row r="43" spans="1:9" x14ac:dyDescent="0.25">
      <c r="A43" s="54" t="s">
        <v>110</v>
      </c>
      <c r="B43" s="54"/>
      <c r="C43" s="60" t="s">
        <v>127</v>
      </c>
      <c r="D43" s="56" t="s">
        <v>128</v>
      </c>
      <c r="E43" s="55"/>
      <c r="F43" s="55"/>
    </row>
    <row r="44" spans="1:9" ht="31.5" x14ac:dyDescent="0.25">
      <c r="A44" s="54" t="s">
        <v>111</v>
      </c>
      <c r="B44" s="54"/>
      <c r="C44" s="55" t="s">
        <v>129</v>
      </c>
      <c r="D44" s="56" t="s">
        <v>161</v>
      </c>
      <c r="E44" s="55"/>
      <c r="F44" s="55"/>
    </row>
    <row r="45" spans="1:9" x14ac:dyDescent="0.25">
      <c r="A45" s="54" t="s">
        <v>112</v>
      </c>
      <c r="B45" s="54"/>
      <c r="C45" s="55" t="s">
        <v>130</v>
      </c>
      <c r="D45" s="56" t="s">
        <v>131</v>
      </c>
      <c r="E45" s="55"/>
      <c r="F45" s="55"/>
    </row>
    <row r="46" spans="1:9" ht="47.25" x14ac:dyDescent="0.25">
      <c r="A46" s="54" t="s">
        <v>162</v>
      </c>
      <c r="B46" s="54"/>
      <c r="C46" s="55" t="s">
        <v>160</v>
      </c>
      <c r="D46" s="56" t="s">
        <v>113</v>
      </c>
      <c r="E46" s="55"/>
      <c r="F46" s="55"/>
    </row>
  </sheetData>
  <sheetProtection algorithmName="SHA-512" hashValue="Nx0MT6cG32lJ5EgaXjRVV6wNO3hVGkIZiOpFS9uFF12AHWFOQBCw//0gjOaRn4bEibeBb538goTy9tlWr0zWxw==" saltValue="XLpWVwkAZGq/3MUQ59DSKg==" spinCount="100000" sheet="1" objects="1" scenarios="1"/>
  <mergeCells count="8">
    <mergeCell ref="H1:I1"/>
    <mergeCell ref="A1:A2"/>
    <mergeCell ref="C1:C2"/>
    <mergeCell ref="D1:D2"/>
    <mergeCell ref="E1:E2"/>
    <mergeCell ref="F1:F2"/>
    <mergeCell ref="G1:G2"/>
    <mergeCell ref="B1:B2"/>
  </mergeCells>
  <pageMargins left="0.75" right="0.75" top="1" bottom="1" header="0.5" footer="0.5"/>
  <pageSetup orientation="portrait" horizontalDpi="4294967292" verticalDpi="4294967292"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3</vt:i4>
      </vt:variant>
      <vt:variant>
        <vt:lpstr>Rangos con nombre</vt:lpstr>
      </vt:variant>
      <vt:variant>
        <vt:i4>2</vt:i4>
      </vt:variant>
    </vt:vector>
  </HeadingPairs>
  <TitlesOfParts>
    <vt:vector size="5" baseType="lpstr">
      <vt:lpstr>Solicitud gráfica</vt:lpstr>
      <vt:lpstr>Ayuda</vt:lpstr>
      <vt:lpstr>Definición técnica de imagenes</vt:lpstr>
      <vt:lpstr>Formato</vt:lpstr>
      <vt:lpstr>Ubicación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user</cp:lastModifiedBy>
  <dcterms:created xsi:type="dcterms:W3CDTF">2014-07-01T23:43:25Z</dcterms:created>
  <dcterms:modified xsi:type="dcterms:W3CDTF">2016-06-27T16:08:41Z</dcterms:modified>
</cp:coreProperties>
</file>